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for Peng\2019year\"/>
    </mc:Choice>
  </mc:AlternateContent>
  <xr:revisionPtr revIDLastSave="0" documentId="8_{D0F916FD-05FC-46DE-B94D-A9F1D995481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59" i="1" l="1"/>
  <c r="BL159" i="1"/>
  <c r="BJ159" i="1"/>
  <c r="BI159" i="1"/>
  <c r="BH159" i="1"/>
  <c r="BG159" i="1"/>
  <c r="BF159" i="1"/>
  <c r="BE159" i="1"/>
  <c r="AZ159" i="1" s="1"/>
  <c r="BB159" i="1"/>
  <c r="AU159" i="1"/>
  <c r="AO159" i="1"/>
  <c r="AP159" i="1" s="1"/>
  <c r="AK159" i="1"/>
  <c r="AI159" i="1" s="1"/>
  <c r="I159" i="1" s="1"/>
  <c r="J159" i="1" s="1"/>
  <c r="X159" i="1"/>
  <c r="W159" i="1"/>
  <c r="O159" i="1"/>
  <c r="BM158" i="1"/>
  <c r="BL158" i="1"/>
  <c r="BJ158" i="1"/>
  <c r="BI158" i="1"/>
  <c r="BH158" i="1"/>
  <c r="BG158" i="1"/>
  <c r="BF158" i="1"/>
  <c r="BE158" i="1"/>
  <c r="AZ158" i="1" s="1"/>
  <c r="BB158" i="1"/>
  <c r="AU158" i="1"/>
  <c r="AO158" i="1"/>
  <c r="AP158" i="1" s="1"/>
  <c r="AK158" i="1"/>
  <c r="AI158" i="1" s="1"/>
  <c r="X158" i="1"/>
  <c r="W158" i="1"/>
  <c r="O158" i="1"/>
  <c r="BM157" i="1"/>
  <c r="BL157" i="1"/>
  <c r="BJ157" i="1"/>
  <c r="BI157" i="1"/>
  <c r="BH157" i="1"/>
  <c r="BG157" i="1"/>
  <c r="BF157" i="1"/>
  <c r="BE157" i="1"/>
  <c r="AZ157" i="1" s="1"/>
  <c r="BB157" i="1"/>
  <c r="AU157" i="1"/>
  <c r="AO157" i="1"/>
  <c r="AP157" i="1" s="1"/>
  <c r="AK157" i="1"/>
  <c r="AI157" i="1" s="1"/>
  <c r="X157" i="1"/>
  <c r="W157" i="1"/>
  <c r="O157" i="1"/>
  <c r="BM156" i="1"/>
  <c r="BL156" i="1"/>
  <c r="BJ156" i="1"/>
  <c r="BI156" i="1"/>
  <c r="BH156" i="1"/>
  <c r="BG156" i="1"/>
  <c r="BF156" i="1"/>
  <c r="BE156" i="1"/>
  <c r="AZ156" i="1" s="1"/>
  <c r="BB156" i="1"/>
  <c r="AU156" i="1"/>
  <c r="AO156" i="1"/>
  <c r="AP156" i="1" s="1"/>
  <c r="AK156" i="1"/>
  <c r="AI156" i="1" s="1"/>
  <c r="H156" i="1" s="1"/>
  <c r="X156" i="1"/>
  <c r="W156" i="1"/>
  <c r="O156" i="1"/>
  <c r="BM155" i="1"/>
  <c r="BL155" i="1"/>
  <c r="BJ155" i="1"/>
  <c r="BI155" i="1"/>
  <c r="BH155" i="1"/>
  <c r="BG155" i="1"/>
  <c r="BF155" i="1"/>
  <c r="BE155" i="1"/>
  <c r="AZ155" i="1" s="1"/>
  <c r="BB155" i="1"/>
  <c r="AU155" i="1"/>
  <c r="AO155" i="1"/>
  <c r="AP155" i="1" s="1"/>
  <c r="AK155" i="1"/>
  <c r="AI155" i="1" s="1"/>
  <c r="X155" i="1"/>
  <c r="W155" i="1"/>
  <c r="O155" i="1"/>
  <c r="BM154" i="1"/>
  <c r="BL154" i="1"/>
  <c r="BJ154" i="1"/>
  <c r="BI154" i="1"/>
  <c r="BH154" i="1"/>
  <c r="BG154" i="1"/>
  <c r="BF154" i="1"/>
  <c r="BE154" i="1"/>
  <c r="AZ154" i="1" s="1"/>
  <c r="BB154" i="1"/>
  <c r="AU154" i="1"/>
  <c r="AO154" i="1"/>
  <c r="AP154" i="1" s="1"/>
  <c r="AK154" i="1"/>
  <c r="AI154" i="1" s="1"/>
  <c r="X154" i="1"/>
  <c r="W154" i="1"/>
  <c r="O154" i="1"/>
  <c r="BM153" i="1"/>
  <c r="BL153" i="1"/>
  <c r="BJ153" i="1"/>
  <c r="BI153" i="1"/>
  <c r="BH153" i="1"/>
  <c r="BG153" i="1"/>
  <c r="BF153" i="1"/>
  <c r="BE153" i="1"/>
  <c r="AZ153" i="1" s="1"/>
  <c r="BB153" i="1"/>
  <c r="AU153" i="1"/>
  <c r="AO153" i="1"/>
  <c r="AP153" i="1" s="1"/>
  <c r="AK153" i="1"/>
  <c r="AI153" i="1" s="1"/>
  <c r="X153" i="1"/>
  <c r="W153" i="1"/>
  <c r="O153" i="1"/>
  <c r="BM152" i="1"/>
  <c r="BL152" i="1"/>
  <c r="BJ152" i="1"/>
  <c r="BI152" i="1"/>
  <c r="BH152" i="1"/>
  <c r="BG152" i="1"/>
  <c r="BF152" i="1"/>
  <c r="BE152" i="1"/>
  <c r="AZ152" i="1" s="1"/>
  <c r="BB152" i="1"/>
  <c r="AU152" i="1"/>
  <c r="AO152" i="1"/>
  <c r="AP152" i="1" s="1"/>
  <c r="AK152" i="1"/>
  <c r="AI152" i="1" s="1"/>
  <c r="H152" i="1" s="1"/>
  <c r="Z152" i="1" s="1"/>
  <c r="X152" i="1"/>
  <c r="W152" i="1"/>
  <c r="O152" i="1"/>
  <c r="BM151" i="1"/>
  <c r="BL151" i="1"/>
  <c r="BJ151" i="1"/>
  <c r="BI151" i="1"/>
  <c r="BH151" i="1"/>
  <c r="BG151" i="1"/>
  <c r="BF151" i="1"/>
  <c r="BE151" i="1"/>
  <c r="AZ151" i="1" s="1"/>
  <c r="BB151" i="1"/>
  <c r="AU151" i="1"/>
  <c r="AO151" i="1"/>
  <c r="AP151" i="1" s="1"/>
  <c r="AK151" i="1"/>
  <c r="AI151" i="1" s="1"/>
  <c r="X151" i="1"/>
  <c r="W151" i="1"/>
  <c r="O151" i="1"/>
  <c r="BM150" i="1"/>
  <c r="BL150" i="1"/>
  <c r="BJ150" i="1"/>
  <c r="BI150" i="1"/>
  <c r="BH150" i="1"/>
  <c r="BG150" i="1"/>
  <c r="BF150" i="1"/>
  <c r="BE150" i="1"/>
  <c r="AZ150" i="1" s="1"/>
  <c r="BB150" i="1"/>
  <c r="AU150" i="1"/>
  <c r="AO150" i="1"/>
  <c r="AP150" i="1" s="1"/>
  <c r="AK150" i="1"/>
  <c r="AI150" i="1" s="1"/>
  <c r="X150" i="1"/>
  <c r="W150" i="1"/>
  <c r="O150" i="1"/>
  <c r="BM149" i="1"/>
  <c r="BL149" i="1"/>
  <c r="BJ149" i="1"/>
  <c r="BI149" i="1"/>
  <c r="BH149" i="1"/>
  <c r="BG149" i="1"/>
  <c r="BF149" i="1"/>
  <c r="BE149" i="1"/>
  <c r="AZ149" i="1" s="1"/>
  <c r="BB149" i="1"/>
  <c r="AU149" i="1"/>
  <c r="AO149" i="1"/>
  <c r="AP149" i="1" s="1"/>
  <c r="AK149" i="1"/>
  <c r="AI149" i="1" s="1"/>
  <c r="X149" i="1"/>
  <c r="W149" i="1"/>
  <c r="O149" i="1"/>
  <c r="BM148" i="1"/>
  <c r="BL148" i="1"/>
  <c r="BJ148" i="1"/>
  <c r="BI148" i="1"/>
  <c r="BH148" i="1"/>
  <c r="BG148" i="1"/>
  <c r="BF148" i="1"/>
  <c r="BE148" i="1"/>
  <c r="AZ148" i="1" s="1"/>
  <c r="BB148" i="1"/>
  <c r="AU148" i="1"/>
  <c r="AO148" i="1"/>
  <c r="AP148" i="1" s="1"/>
  <c r="AK148" i="1"/>
  <c r="AI148" i="1" s="1"/>
  <c r="H148" i="1" s="1"/>
  <c r="Z148" i="1" s="1"/>
  <c r="X148" i="1"/>
  <c r="W148" i="1"/>
  <c r="O148" i="1"/>
  <c r="BM147" i="1"/>
  <c r="BL147" i="1"/>
  <c r="BJ147" i="1"/>
  <c r="BI147" i="1"/>
  <c r="BH147" i="1"/>
  <c r="BG147" i="1"/>
  <c r="BF147" i="1"/>
  <c r="BE147" i="1"/>
  <c r="AZ147" i="1" s="1"/>
  <c r="BB147" i="1"/>
  <c r="AU147" i="1"/>
  <c r="AO147" i="1"/>
  <c r="AP147" i="1" s="1"/>
  <c r="AK147" i="1"/>
  <c r="AI147" i="1" s="1"/>
  <c r="AJ147" i="1" s="1"/>
  <c r="X147" i="1"/>
  <c r="W147" i="1"/>
  <c r="O147" i="1"/>
  <c r="BM146" i="1"/>
  <c r="BL146" i="1"/>
  <c r="BJ146" i="1"/>
  <c r="BI146" i="1"/>
  <c r="BH146" i="1"/>
  <c r="BG146" i="1"/>
  <c r="BF146" i="1"/>
  <c r="BE146" i="1"/>
  <c r="AZ146" i="1" s="1"/>
  <c r="BB146" i="1"/>
  <c r="AU146" i="1"/>
  <c r="AO146" i="1"/>
  <c r="AP146" i="1" s="1"/>
  <c r="AK146" i="1"/>
  <c r="AI146" i="1" s="1"/>
  <c r="X146" i="1"/>
  <c r="W146" i="1"/>
  <c r="O146" i="1"/>
  <c r="BM145" i="1"/>
  <c r="BL145" i="1"/>
  <c r="BJ145" i="1"/>
  <c r="BI145" i="1"/>
  <c r="BH145" i="1"/>
  <c r="BG145" i="1"/>
  <c r="BF145" i="1"/>
  <c r="BE145" i="1"/>
  <c r="AZ145" i="1" s="1"/>
  <c r="BB145" i="1"/>
  <c r="AU145" i="1"/>
  <c r="AO145" i="1"/>
  <c r="AP145" i="1" s="1"/>
  <c r="AK145" i="1"/>
  <c r="AI145" i="1" s="1"/>
  <c r="X145" i="1"/>
  <c r="W145" i="1"/>
  <c r="O145" i="1"/>
  <c r="BM144" i="1"/>
  <c r="BL144" i="1"/>
  <c r="BJ144" i="1"/>
  <c r="BI144" i="1"/>
  <c r="BH144" i="1"/>
  <c r="BG144" i="1"/>
  <c r="BF144" i="1"/>
  <c r="BE144" i="1"/>
  <c r="AZ144" i="1" s="1"/>
  <c r="BB144" i="1"/>
  <c r="AU144" i="1"/>
  <c r="AO144" i="1"/>
  <c r="AP144" i="1" s="1"/>
  <c r="AK144" i="1"/>
  <c r="AI144" i="1" s="1"/>
  <c r="X144" i="1"/>
  <c r="W144" i="1"/>
  <c r="V144" i="1" s="1"/>
  <c r="O144" i="1"/>
  <c r="BM143" i="1"/>
  <c r="BL143" i="1"/>
  <c r="BJ143" i="1"/>
  <c r="BI143" i="1"/>
  <c r="BH143" i="1"/>
  <c r="BG143" i="1"/>
  <c r="BF143" i="1"/>
  <c r="BE143" i="1"/>
  <c r="AZ143" i="1" s="1"/>
  <c r="BB143" i="1"/>
  <c r="AU143" i="1"/>
  <c r="AO143" i="1"/>
  <c r="AP143" i="1" s="1"/>
  <c r="AK143" i="1"/>
  <c r="AI143" i="1" s="1"/>
  <c r="I143" i="1" s="1"/>
  <c r="X143" i="1"/>
  <c r="W143" i="1"/>
  <c r="O143" i="1"/>
  <c r="BM142" i="1"/>
  <c r="BL142" i="1"/>
  <c r="BJ142" i="1"/>
  <c r="BI142" i="1"/>
  <c r="BH142" i="1"/>
  <c r="BG142" i="1"/>
  <c r="BF142" i="1"/>
  <c r="BE142" i="1"/>
  <c r="AZ142" i="1" s="1"/>
  <c r="BB142" i="1"/>
  <c r="AU142" i="1"/>
  <c r="AO142" i="1"/>
  <c r="AP142" i="1" s="1"/>
  <c r="AK142" i="1"/>
  <c r="AI142" i="1" s="1"/>
  <c r="H142" i="1" s="1"/>
  <c r="X142" i="1"/>
  <c r="W142" i="1"/>
  <c r="O142" i="1"/>
  <c r="BM141" i="1"/>
  <c r="BL141" i="1"/>
  <c r="BJ141" i="1"/>
  <c r="BI141" i="1"/>
  <c r="BH141" i="1"/>
  <c r="BG141" i="1"/>
  <c r="BF141" i="1"/>
  <c r="BE141" i="1"/>
  <c r="AZ141" i="1" s="1"/>
  <c r="BB141" i="1"/>
  <c r="AU141" i="1"/>
  <c r="AO141" i="1"/>
  <c r="AP141" i="1" s="1"/>
  <c r="AK141" i="1"/>
  <c r="AI141" i="1" s="1"/>
  <c r="AJ141" i="1" s="1"/>
  <c r="X141" i="1"/>
  <c r="W141" i="1"/>
  <c r="O141" i="1"/>
  <c r="BM140" i="1"/>
  <c r="BL140" i="1"/>
  <c r="BJ140" i="1"/>
  <c r="BI140" i="1"/>
  <c r="BH140" i="1"/>
  <c r="BG140" i="1"/>
  <c r="BF140" i="1"/>
  <c r="BE140" i="1"/>
  <c r="AZ140" i="1" s="1"/>
  <c r="BB140" i="1"/>
  <c r="AU140" i="1"/>
  <c r="AO140" i="1"/>
  <c r="AP140" i="1" s="1"/>
  <c r="AK140" i="1"/>
  <c r="AI140" i="1" s="1"/>
  <c r="X140" i="1"/>
  <c r="W140" i="1"/>
  <c r="O140" i="1"/>
  <c r="BM139" i="1"/>
  <c r="BL139" i="1"/>
  <c r="BJ139" i="1"/>
  <c r="BI139" i="1"/>
  <c r="BH139" i="1"/>
  <c r="BG139" i="1"/>
  <c r="BF139" i="1"/>
  <c r="BE139" i="1"/>
  <c r="AZ139" i="1" s="1"/>
  <c r="BB139" i="1"/>
  <c r="AU139" i="1"/>
  <c r="AO139" i="1"/>
  <c r="AP139" i="1" s="1"/>
  <c r="AK139" i="1"/>
  <c r="AI139" i="1" s="1"/>
  <c r="H139" i="1" s="1"/>
  <c r="X139" i="1"/>
  <c r="W139" i="1"/>
  <c r="O139" i="1"/>
  <c r="BM138" i="1"/>
  <c r="BL138" i="1"/>
  <c r="BJ138" i="1"/>
  <c r="BI138" i="1"/>
  <c r="BH138" i="1"/>
  <c r="BG138" i="1"/>
  <c r="BF138" i="1"/>
  <c r="BE138" i="1"/>
  <c r="AZ138" i="1" s="1"/>
  <c r="BB138" i="1"/>
  <c r="AU138" i="1"/>
  <c r="AO138" i="1"/>
  <c r="AP138" i="1" s="1"/>
  <c r="AK138" i="1"/>
  <c r="AI138" i="1" s="1"/>
  <c r="H138" i="1" s="1"/>
  <c r="Z138" i="1" s="1"/>
  <c r="X138" i="1"/>
  <c r="W138" i="1"/>
  <c r="O138" i="1"/>
  <c r="BM137" i="1"/>
  <c r="BL137" i="1"/>
  <c r="BJ137" i="1"/>
  <c r="BI137" i="1"/>
  <c r="BH137" i="1"/>
  <c r="BG137" i="1"/>
  <c r="BF137" i="1"/>
  <c r="BE137" i="1"/>
  <c r="AZ137" i="1" s="1"/>
  <c r="BB137" i="1"/>
  <c r="AU137" i="1"/>
  <c r="AO137" i="1"/>
  <c r="AP137" i="1" s="1"/>
  <c r="AK137" i="1"/>
  <c r="AI137" i="1" s="1"/>
  <c r="X137" i="1"/>
  <c r="W137" i="1"/>
  <c r="O137" i="1"/>
  <c r="BM136" i="1"/>
  <c r="BL136" i="1"/>
  <c r="BJ136" i="1"/>
  <c r="BI136" i="1"/>
  <c r="BH136" i="1"/>
  <c r="BG136" i="1"/>
  <c r="BF136" i="1"/>
  <c r="BE136" i="1"/>
  <c r="AZ136" i="1" s="1"/>
  <c r="BB136" i="1"/>
  <c r="AU136" i="1"/>
  <c r="AO136" i="1"/>
  <c r="AP136" i="1" s="1"/>
  <c r="AK136" i="1"/>
  <c r="AI136" i="1" s="1"/>
  <c r="X136" i="1"/>
  <c r="W136" i="1"/>
  <c r="O136" i="1"/>
  <c r="BM135" i="1"/>
  <c r="BL135" i="1"/>
  <c r="BJ135" i="1"/>
  <c r="BI135" i="1"/>
  <c r="BH135" i="1"/>
  <c r="BG135" i="1"/>
  <c r="BF135" i="1"/>
  <c r="BE135" i="1"/>
  <c r="AZ135" i="1" s="1"/>
  <c r="BB135" i="1"/>
  <c r="AU135" i="1"/>
  <c r="AO135" i="1"/>
  <c r="AP135" i="1" s="1"/>
  <c r="AK135" i="1"/>
  <c r="AI135" i="1" s="1"/>
  <c r="AJ135" i="1" s="1"/>
  <c r="X135" i="1"/>
  <c r="W135" i="1"/>
  <c r="O135" i="1"/>
  <c r="BM134" i="1"/>
  <c r="BL134" i="1"/>
  <c r="BJ134" i="1"/>
  <c r="BI134" i="1"/>
  <c r="BH134" i="1"/>
  <c r="BG134" i="1"/>
  <c r="BF134" i="1"/>
  <c r="BE134" i="1"/>
  <c r="AZ134" i="1" s="1"/>
  <c r="BB134" i="1"/>
  <c r="AU134" i="1"/>
  <c r="AO134" i="1"/>
  <c r="AP134" i="1" s="1"/>
  <c r="AK134" i="1"/>
  <c r="AI134" i="1" s="1"/>
  <c r="H134" i="1" s="1"/>
  <c r="Z134" i="1" s="1"/>
  <c r="X134" i="1"/>
  <c r="W134" i="1"/>
  <c r="O134" i="1"/>
  <c r="BM133" i="1"/>
  <c r="BL133" i="1"/>
  <c r="BJ133" i="1"/>
  <c r="BI133" i="1"/>
  <c r="BH133" i="1"/>
  <c r="BG133" i="1"/>
  <c r="BF133" i="1"/>
  <c r="BE133" i="1"/>
  <c r="AZ133" i="1" s="1"/>
  <c r="BB133" i="1"/>
  <c r="AU133" i="1"/>
  <c r="AO133" i="1"/>
  <c r="AP133" i="1" s="1"/>
  <c r="AK133" i="1"/>
  <c r="AI133" i="1" s="1"/>
  <c r="AJ133" i="1" s="1"/>
  <c r="X133" i="1"/>
  <c r="W133" i="1"/>
  <c r="O133" i="1"/>
  <c r="BM132" i="1"/>
  <c r="BL132" i="1"/>
  <c r="BJ132" i="1"/>
  <c r="BI132" i="1"/>
  <c r="BH132" i="1"/>
  <c r="BG132" i="1"/>
  <c r="BF132" i="1"/>
  <c r="BE132" i="1"/>
  <c r="AZ132" i="1" s="1"/>
  <c r="BB132" i="1"/>
  <c r="AU132" i="1"/>
  <c r="AO132" i="1"/>
  <c r="AP132" i="1" s="1"/>
  <c r="AK132" i="1"/>
  <c r="AI132" i="1" s="1"/>
  <c r="X132" i="1"/>
  <c r="W132" i="1"/>
  <c r="O132" i="1"/>
  <c r="BM131" i="1"/>
  <c r="BL131" i="1"/>
  <c r="BJ131" i="1"/>
  <c r="BI131" i="1"/>
  <c r="BH131" i="1"/>
  <c r="BG131" i="1"/>
  <c r="BF131" i="1"/>
  <c r="BE131" i="1"/>
  <c r="BB131" i="1"/>
  <c r="AZ131" i="1"/>
  <c r="AU131" i="1"/>
  <c r="AO131" i="1"/>
  <c r="AP131" i="1" s="1"/>
  <c r="AK131" i="1"/>
  <c r="AI131" i="1" s="1"/>
  <c r="X131" i="1"/>
  <c r="W131" i="1"/>
  <c r="O131" i="1"/>
  <c r="BM130" i="1"/>
  <c r="BL130" i="1"/>
  <c r="BJ130" i="1"/>
  <c r="BI130" i="1"/>
  <c r="BH130" i="1"/>
  <c r="BG130" i="1"/>
  <c r="BF130" i="1"/>
  <c r="BE130" i="1"/>
  <c r="AZ130" i="1" s="1"/>
  <c r="BB130" i="1"/>
  <c r="AU130" i="1"/>
  <c r="AO130" i="1"/>
  <c r="AP130" i="1" s="1"/>
  <c r="AK130" i="1"/>
  <c r="AI130" i="1" s="1"/>
  <c r="H130" i="1" s="1"/>
  <c r="Z130" i="1" s="1"/>
  <c r="X130" i="1"/>
  <c r="W130" i="1"/>
  <c r="O130" i="1"/>
  <c r="BM129" i="1"/>
  <c r="BL129" i="1"/>
  <c r="BJ129" i="1"/>
  <c r="BI129" i="1"/>
  <c r="BH129" i="1"/>
  <c r="BG129" i="1"/>
  <c r="BF129" i="1"/>
  <c r="BE129" i="1"/>
  <c r="AZ129" i="1" s="1"/>
  <c r="BB129" i="1"/>
  <c r="AU129" i="1"/>
  <c r="AO129" i="1"/>
  <c r="AP129" i="1" s="1"/>
  <c r="AK129" i="1"/>
  <c r="AI129" i="1"/>
  <c r="I129" i="1" s="1"/>
  <c r="J129" i="1" s="1"/>
  <c r="X129" i="1"/>
  <c r="W129" i="1"/>
  <c r="O129" i="1"/>
  <c r="BM128" i="1"/>
  <c r="BL128" i="1"/>
  <c r="BJ128" i="1"/>
  <c r="BI128" i="1"/>
  <c r="BH128" i="1"/>
  <c r="BG128" i="1"/>
  <c r="BF128" i="1"/>
  <c r="BE128" i="1"/>
  <c r="AZ128" i="1" s="1"/>
  <c r="BB128" i="1"/>
  <c r="AU128" i="1"/>
  <c r="AO128" i="1"/>
  <c r="AP128" i="1" s="1"/>
  <c r="AK128" i="1"/>
  <c r="AI128" i="1" s="1"/>
  <c r="X128" i="1"/>
  <c r="W128" i="1"/>
  <c r="O128" i="1"/>
  <c r="BM127" i="1"/>
  <c r="BL127" i="1"/>
  <c r="BJ127" i="1"/>
  <c r="BI127" i="1"/>
  <c r="BH127" i="1"/>
  <c r="BG127" i="1"/>
  <c r="BF127" i="1"/>
  <c r="BE127" i="1"/>
  <c r="AZ127" i="1" s="1"/>
  <c r="BB127" i="1"/>
  <c r="AU127" i="1"/>
  <c r="AO127" i="1"/>
  <c r="AP127" i="1" s="1"/>
  <c r="AK127" i="1"/>
  <c r="AI127" i="1" s="1"/>
  <c r="H127" i="1" s="1"/>
  <c r="X127" i="1"/>
  <c r="W127" i="1"/>
  <c r="O127" i="1"/>
  <c r="BM126" i="1"/>
  <c r="BL126" i="1"/>
  <c r="BJ126" i="1"/>
  <c r="BI126" i="1"/>
  <c r="BH126" i="1"/>
  <c r="BG126" i="1"/>
  <c r="BF126" i="1"/>
  <c r="BE126" i="1"/>
  <c r="AZ126" i="1" s="1"/>
  <c r="BB126" i="1"/>
  <c r="AU126" i="1"/>
  <c r="AO126" i="1"/>
  <c r="AP126" i="1" s="1"/>
  <c r="AK126" i="1"/>
  <c r="AI126" i="1" s="1"/>
  <c r="H126" i="1" s="1"/>
  <c r="Z126" i="1" s="1"/>
  <c r="X126" i="1"/>
  <c r="W126" i="1"/>
  <c r="O126" i="1"/>
  <c r="BM125" i="1"/>
  <c r="BL125" i="1"/>
  <c r="BJ125" i="1"/>
  <c r="BI125" i="1"/>
  <c r="BH125" i="1"/>
  <c r="BG125" i="1"/>
  <c r="BF125" i="1"/>
  <c r="BE125" i="1"/>
  <c r="AZ125" i="1" s="1"/>
  <c r="BB125" i="1"/>
  <c r="AU125" i="1"/>
  <c r="AO125" i="1"/>
  <c r="AP125" i="1" s="1"/>
  <c r="AK125" i="1"/>
  <c r="AI125" i="1" s="1"/>
  <c r="AJ125" i="1" s="1"/>
  <c r="X125" i="1"/>
  <c r="W125" i="1"/>
  <c r="O125" i="1"/>
  <c r="BM124" i="1"/>
  <c r="BL124" i="1"/>
  <c r="BJ124" i="1"/>
  <c r="BI124" i="1"/>
  <c r="BH124" i="1"/>
  <c r="BG124" i="1"/>
  <c r="BF124" i="1"/>
  <c r="BE124" i="1"/>
  <c r="AZ124" i="1" s="1"/>
  <c r="BB124" i="1"/>
  <c r="AU124" i="1"/>
  <c r="AO124" i="1"/>
  <c r="AP124" i="1" s="1"/>
  <c r="AK124" i="1"/>
  <c r="AI124" i="1" s="1"/>
  <c r="X124" i="1"/>
  <c r="W124" i="1"/>
  <c r="O124" i="1"/>
  <c r="BM123" i="1"/>
  <c r="BL123" i="1"/>
  <c r="BJ123" i="1"/>
  <c r="BI123" i="1"/>
  <c r="BH123" i="1"/>
  <c r="BG123" i="1"/>
  <c r="BF123" i="1"/>
  <c r="BE123" i="1"/>
  <c r="AZ123" i="1" s="1"/>
  <c r="BB123" i="1"/>
  <c r="AU123" i="1"/>
  <c r="AO123" i="1"/>
  <c r="AP123" i="1" s="1"/>
  <c r="AK123" i="1"/>
  <c r="AI123" i="1" s="1"/>
  <c r="H123" i="1" s="1"/>
  <c r="X123" i="1"/>
  <c r="W123" i="1"/>
  <c r="O123" i="1"/>
  <c r="BM122" i="1"/>
  <c r="BL122" i="1"/>
  <c r="BJ122" i="1"/>
  <c r="BI122" i="1"/>
  <c r="BH122" i="1"/>
  <c r="BG122" i="1"/>
  <c r="BF122" i="1"/>
  <c r="BE122" i="1"/>
  <c r="AZ122" i="1" s="1"/>
  <c r="BB122" i="1"/>
  <c r="AU122" i="1"/>
  <c r="AO122" i="1"/>
  <c r="AP122" i="1" s="1"/>
  <c r="AK122" i="1"/>
  <c r="AI122" i="1" s="1"/>
  <c r="H122" i="1" s="1"/>
  <c r="Z122" i="1" s="1"/>
  <c r="X122" i="1"/>
  <c r="W122" i="1"/>
  <c r="O122" i="1"/>
  <c r="BM121" i="1"/>
  <c r="BL121" i="1"/>
  <c r="BJ121" i="1"/>
  <c r="BI121" i="1"/>
  <c r="BH121" i="1"/>
  <c r="BG121" i="1"/>
  <c r="BF121" i="1"/>
  <c r="BE121" i="1"/>
  <c r="AZ121" i="1" s="1"/>
  <c r="BB121" i="1"/>
  <c r="AU121" i="1"/>
  <c r="AO121" i="1"/>
  <c r="AP121" i="1" s="1"/>
  <c r="AK121" i="1"/>
  <c r="AI121" i="1" s="1"/>
  <c r="X121" i="1"/>
  <c r="W121" i="1"/>
  <c r="O121" i="1"/>
  <c r="BM120" i="1"/>
  <c r="BL120" i="1"/>
  <c r="BJ120" i="1"/>
  <c r="BI120" i="1"/>
  <c r="BH120" i="1"/>
  <c r="BG120" i="1"/>
  <c r="BF120" i="1"/>
  <c r="BE120" i="1"/>
  <c r="AZ120" i="1" s="1"/>
  <c r="BB120" i="1"/>
  <c r="AU120" i="1"/>
  <c r="AO120" i="1"/>
  <c r="AP120" i="1" s="1"/>
  <c r="AK120" i="1"/>
  <c r="AI120" i="1"/>
  <c r="X120" i="1"/>
  <c r="W120" i="1"/>
  <c r="O120" i="1"/>
  <c r="BM119" i="1"/>
  <c r="BL119" i="1"/>
  <c r="BJ119" i="1"/>
  <c r="BI119" i="1"/>
  <c r="BH119" i="1"/>
  <c r="BG119" i="1"/>
  <c r="BF119" i="1"/>
  <c r="BE119" i="1"/>
  <c r="AZ119" i="1" s="1"/>
  <c r="BB119" i="1"/>
  <c r="AU119" i="1"/>
  <c r="AO119" i="1"/>
  <c r="AP119" i="1" s="1"/>
  <c r="AK119" i="1"/>
  <c r="AI119" i="1" s="1"/>
  <c r="I119" i="1" s="1"/>
  <c r="X119" i="1"/>
  <c r="W119" i="1"/>
  <c r="O119" i="1"/>
  <c r="BM118" i="1"/>
  <c r="BL118" i="1"/>
  <c r="BJ118" i="1"/>
  <c r="BI118" i="1"/>
  <c r="BH118" i="1"/>
  <c r="BG118" i="1"/>
  <c r="BF118" i="1"/>
  <c r="BE118" i="1"/>
  <c r="AZ118" i="1" s="1"/>
  <c r="BB118" i="1"/>
  <c r="AU118" i="1"/>
  <c r="AO118" i="1"/>
  <c r="AP118" i="1" s="1"/>
  <c r="AK118" i="1"/>
  <c r="AI118" i="1" s="1"/>
  <c r="H118" i="1" s="1"/>
  <c r="Z118" i="1" s="1"/>
  <c r="X118" i="1"/>
  <c r="W118" i="1"/>
  <c r="O118" i="1"/>
  <c r="BM117" i="1"/>
  <c r="BL117" i="1"/>
  <c r="BJ117" i="1"/>
  <c r="BI117" i="1"/>
  <c r="BH117" i="1"/>
  <c r="BG117" i="1"/>
  <c r="BF117" i="1"/>
  <c r="BE117" i="1"/>
  <c r="AZ117" i="1" s="1"/>
  <c r="BB117" i="1"/>
  <c r="AU117" i="1"/>
  <c r="AO117" i="1"/>
  <c r="AP117" i="1" s="1"/>
  <c r="AK117" i="1"/>
  <c r="AI117" i="1" s="1"/>
  <c r="H117" i="1" s="1"/>
  <c r="Z117" i="1" s="1"/>
  <c r="X117" i="1"/>
  <c r="W117" i="1"/>
  <c r="O117" i="1"/>
  <c r="BM116" i="1"/>
  <c r="BL116" i="1"/>
  <c r="BJ116" i="1"/>
  <c r="BI116" i="1"/>
  <c r="BH116" i="1"/>
  <c r="BG116" i="1"/>
  <c r="BF116" i="1"/>
  <c r="BE116" i="1"/>
  <c r="AZ116" i="1" s="1"/>
  <c r="BB116" i="1"/>
  <c r="AU116" i="1"/>
  <c r="AO116" i="1"/>
  <c r="AP116" i="1" s="1"/>
  <c r="AK116" i="1"/>
  <c r="AI116" i="1" s="1"/>
  <c r="H116" i="1" s="1"/>
  <c r="X116" i="1"/>
  <c r="W116" i="1"/>
  <c r="O116" i="1"/>
  <c r="BM115" i="1"/>
  <c r="BL115" i="1"/>
  <c r="BJ115" i="1"/>
  <c r="BI115" i="1"/>
  <c r="BH115" i="1"/>
  <c r="BG115" i="1"/>
  <c r="BF115" i="1"/>
  <c r="BE115" i="1"/>
  <c r="AZ115" i="1" s="1"/>
  <c r="BB115" i="1"/>
  <c r="AU115" i="1"/>
  <c r="AO115" i="1"/>
  <c r="AP115" i="1" s="1"/>
  <c r="AK115" i="1"/>
  <c r="AI115" i="1" s="1"/>
  <c r="I115" i="1" s="1"/>
  <c r="X115" i="1"/>
  <c r="W115" i="1"/>
  <c r="O115" i="1"/>
  <c r="BM114" i="1"/>
  <c r="BL114" i="1"/>
  <c r="BJ114" i="1"/>
  <c r="BI114" i="1"/>
  <c r="BH114" i="1"/>
  <c r="BG114" i="1"/>
  <c r="BF114" i="1"/>
  <c r="BE114" i="1"/>
  <c r="AZ114" i="1" s="1"/>
  <c r="BB114" i="1"/>
  <c r="AU114" i="1"/>
  <c r="AO114" i="1"/>
  <c r="AP114" i="1" s="1"/>
  <c r="AK114" i="1"/>
  <c r="AI114" i="1" s="1"/>
  <c r="AJ114" i="1" s="1"/>
  <c r="X114" i="1"/>
  <c r="W114" i="1"/>
  <c r="O114" i="1"/>
  <c r="BM113" i="1"/>
  <c r="BL113" i="1"/>
  <c r="BJ113" i="1"/>
  <c r="BI113" i="1"/>
  <c r="BH113" i="1"/>
  <c r="BG113" i="1"/>
  <c r="BF113" i="1"/>
  <c r="BE113" i="1"/>
  <c r="AZ113" i="1" s="1"/>
  <c r="BB113" i="1"/>
  <c r="AU113" i="1"/>
  <c r="AO113" i="1"/>
  <c r="AP113" i="1" s="1"/>
  <c r="AK113" i="1"/>
  <c r="AI113" i="1" s="1"/>
  <c r="X113" i="1"/>
  <c r="W113" i="1"/>
  <c r="O113" i="1"/>
  <c r="BM112" i="1"/>
  <c r="BL112" i="1"/>
  <c r="BJ112" i="1"/>
  <c r="BI112" i="1"/>
  <c r="BH112" i="1"/>
  <c r="BG112" i="1"/>
  <c r="BF112" i="1"/>
  <c r="BE112" i="1"/>
  <c r="AZ112" i="1" s="1"/>
  <c r="BB112" i="1"/>
  <c r="AU112" i="1"/>
  <c r="AO112" i="1"/>
  <c r="AP112" i="1" s="1"/>
  <c r="AK112" i="1"/>
  <c r="AI112" i="1" s="1"/>
  <c r="H112" i="1" s="1"/>
  <c r="Z112" i="1" s="1"/>
  <c r="X112" i="1"/>
  <c r="W112" i="1"/>
  <c r="O112" i="1"/>
  <c r="BM111" i="1"/>
  <c r="BL111" i="1"/>
  <c r="BJ111" i="1"/>
  <c r="BI111" i="1"/>
  <c r="BH111" i="1"/>
  <c r="BG111" i="1"/>
  <c r="BF111" i="1"/>
  <c r="BE111" i="1"/>
  <c r="AZ111" i="1" s="1"/>
  <c r="BB111" i="1"/>
  <c r="AU111" i="1"/>
  <c r="AO111" i="1"/>
  <c r="AP111" i="1" s="1"/>
  <c r="AK111" i="1"/>
  <c r="AI111" i="1" s="1"/>
  <c r="AJ111" i="1" s="1"/>
  <c r="X111" i="1"/>
  <c r="W111" i="1"/>
  <c r="O111" i="1"/>
  <c r="BM110" i="1"/>
  <c r="BL110" i="1"/>
  <c r="BJ110" i="1"/>
  <c r="BI110" i="1"/>
  <c r="BH110" i="1"/>
  <c r="BG110" i="1"/>
  <c r="BF110" i="1"/>
  <c r="BE110" i="1"/>
  <c r="AZ110" i="1" s="1"/>
  <c r="BB110" i="1"/>
  <c r="AU110" i="1"/>
  <c r="AO110" i="1"/>
  <c r="AP110" i="1" s="1"/>
  <c r="AK110" i="1"/>
  <c r="AI110" i="1" s="1"/>
  <c r="X110" i="1"/>
  <c r="W110" i="1"/>
  <c r="O110" i="1"/>
  <c r="BM109" i="1"/>
  <c r="BL109" i="1"/>
  <c r="BJ109" i="1"/>
  <c r="BI109" i="1"/>
  <c r="BH109" i="1"/>
  <c r="BG109" i="1"/>
  <c r="BF109" i="1"/>
  <c r="BE109" i="1"/>
  <c r="AZ109" i="1" s="1"/>
  <c r="BB109" i="1"/>
  <c r="AU109" i="1"/>
  <c r="AO109" i="1"/>
  <c r="AP109" i="1" s="1"/>
  <c r="AK109" i="1"/>
  <c r="AI109" i="1" s="1"/>
  <c r="I109" i="1" s="1"/>
  <c r="X109" i="1"/>
  <c r="W109" i="1"/>
  <c r="O109" i="1"/>
  <c r="BM108" i="1"/>
  <c r="BL108" i="1"/>
  <c r="BJ108" i="1"/>
  <c r="BI108" i="1"/>
  <c r="BH108" i="1"/>
  <c r="BG108" i="1"/>
  <c r="BF108" i="1"/>
  <c r="BE108" i="1"/>
  <c r="AZ108" i="1" s="1"/>
  <c r="BB108" i="1"/>
  <c r="AU108" i="1"/>
  <c r="AO108" i="1"/>
  <c r="AP108" i="1" s="1"/>
  <c r="AK108" i="1"/>
  <c r="AI108" i="1" s="1"/>
  <c r="H108" i="1" s="1"/>
  <c r="Z108" i="1" s="1"/>
  <c r="X108" i="1"/>
  <c r="W108" i="1"/>
  <c r="O108" i="1"/>
  <c r="BM107" i="1"/>
  <c r="BL107" i="1"/>
  <c r="BJ107" i="1"/>
  <c r="BI107" i="1"/>
  <c r="BH107" i="1"/>
  <c r="BG107" i="1"/>
  <c r="BF107" i="1"/>
  <c r="BE107" i="1"/>
  <c r="AZ107" i="1" s="1"/>
  <c r="BB107" i="1"/>
  <c r="AU107" i="1"/>
  <c r="AO107" i="1"/>
  <c r="AP107" i="1" s="1"/>
  <c r="AK107" i="1"/>
  <c r="AI107" i="1" s="1"/>
  <c r="X107" i="1"/>
  <c r="W107" i="1"/>
  <c r="O107" i="1"/>
  <c r="BM106" i="1"/>
  <c r="BL106" i="1"/>
  <c r="BJ106" i="1"/>
  <c r="BI106" i="1"/>
  <c r="BH106" i="1"/>
  <c r="BG106" i="1"/>
  <c r="BF106" i="1"/>
  <c r="BE106" i="1"/>
  <c r="AZ106" i="1" s="1"/>
  <c r="BB106" i="1"/>
  <c r="AU106" i="1"/>
  <c r="AO106" i="1"/>
  <c r="AP106" i="1" s="1"/>
  <c r="AK106" i="1"/>
  <c r="AI106" i="1" s="1"/>
  <c r="X106" i="1"/>
  <c r="W106" i="1"/>
  <c r="O106" i="1"/>
  <c r="BM105" i="1"/>
  <c r="BL105" i="1"/>
  <c r="BJ105" i="1"/>
  <c r="BI105" i="1"/>
  <c r="BH105" i="1"/>
  <c r="BG105" i="1"/>
  <c r="BF105" i="1"/>
  <c r="BE105" i="1"/>
  <c r="AZ105" i="1" s="1"/>
  <c r="BB105" i="1"/>
  <c r="AU105" i="1"/>
  <c r="AO105" i="1"/>
  <c r="AP105" i="1" s="1"/>
  <c r="AK105" i="1"/>
  <c r="AI105" i="1" s="1"/>
  <c r="H105" i="1" s="1"/>
  <c r="X105" i="1"/>
  <c r="W105" i="1"/>
  <c r="O105" i="1"/>
  <c r="BM104" i="1"/>
  <c r="BL104" i="1"/>
  <c r="BJ104" i="1"/>
  <c r="BI104" i="1"/>
  <c r="BH104" i="1"/>
  <c r="BG104" i="1"/>
  <c r="BF104" i="1"/>
  <c r="BE104" i="1"/>
  <c r="AZ104" i="1" s="1"/>
  <c r="BB104" i="1"/>
  <c r="AU104" i="1"/>
  <c r="AO104" i="1"/>
  <c r="AP104" i="1" s="1"/>
  <c r="AK104" i="1"/>
  <c r="AI104" i="1" s="1"/>
  <c r="H104" i="1" s="1"/>
  <c r="Z104" i="1" s="1"/>
  <c r="X104" i="1"/>
  <c r="W104" i="1"/>
  <c r="O104" i="1"/>
  <c r="BM103" i="1"/>
  <c r="BL103" i="1"/>
  <c r="BJ103" i="1"/>
  <c r="BI103" i="1"/>
  <c r="BH103" i="1"/>
  <c r="BG103" i="1"/>
  <c r="BF103" i="1"/>
  <c r="BE103" i="1"/>
  <c r="AZ103" i="1" s="1"/>
  <c r="BB103" i="1"/>
  <c r="AU103" i="1"/>
  <c r="AO103" i="1"/>
  <c r="AP103" i="1" s="1"/>
  <c r="AK103" i="1"/>
  <c r="AI103" i="1" s="1"/>
  <c r="AJ103" i="1" s="1"/>
  <c r="X103" i="1"/>
  <c r="W103" i="1"/>
  <c r="O103" i="1"/>
  <c r="BM102" i="1"/>
  <c r="BL102" i="1"/>
  <c r="BJ102" i="1"/>
  <c r="BI102" i="1"/>
  <c r="BH102" i="1"/>
  <c r="BG102" i="1"/>
  <c r="BF102" i="1"/>
  <c r="BE102" i="1"/>
  <c r="AZ102" i="1" s="1"/>
  <c r="BB102" i="1"/>
  <c r="AU102" i="1"/>
  <c r="AO102" i="1"/>
  <c r="AP102" i="1" s="1"/>
  <c r="AK102" i="1"/>
  <c r="AI102" i="1" s="1"/>
  <c r="X102" i="1"/>
  <c r="W102" i="1"/>
  <c r="O102" i="1"/>
  <c r="BM101" i="1"/>
  <c r="BL101" i="1"/>
  <c r="BJ101" i="1"/>
  <c r="BI101" i="1"/>
  <c r="BH101" i="1"/>
  <c r="BG101" i="1"/>
  <c r="BF101" i="1"/>
  <c r="BE101" i="1"/>
  <c r="AZ101" i="1" s="1"/>
  <c r="BB101" i="1"/>
  <c r="AU101" i="1"/>
  <c r="AO101" i="1"/>
  <c r="AP101" i="1" s="1"/>
  <c r="AK101" i="1"/>
  <c r="AI101" i="1" s="1"/>
  <c r="X101" i="1"/>
  <c r="W101" i="1"/>
  <c r="O101" i="1"/>
  <c r="BM100" i="1"/>
  <c r="BL100" i="1"/>
  <c r="BJ100" i="1"/>
  <c r="BI100" i="1"/>
  <c r="BH100" i="1"/>
  <c r="BG100" i="1"/>
  <c r="BF100" i="1"/>
  <c r="BE100" i="1"/>
  <c r="AZ100" i="1" s="1"/>
  <c r="BB100" i="1"/>
  <c r="AU100" i="1"/>
  <c r="AO100" i="1"/>
  <c r="AP100" i="1" s="1"/>
  <c r="AK100" i="1"/>
  <c r="AI100" i="1" s="1"/>
  <c r="X100" i="1"/>
  <c r="W100" i="1"/>
  <c r="O100" i="1"/>
  <c r="BM99" i="1"/>
  <c r="BL99" i="1"/>
  <c r="BJ99" i="1"/>
  <c r="BI99" i="1"/>
  <c r="BH99" i="1"/>
  <c r="BG99" i="1"/>
  <c r="BF99" i="1"/>
  <c r="BE99" i="1"/>
  <c r="AZ99" i="1" s="1"/>
  <c r="BB99" i="1"/>
  <c r="AU99" i="1"/>
  <c r="AO99" i="1"/>
  <c r="AP99" i="1" s="1"/>
  <c r="AK99" i="1"/>
  <c r="AI99" i="1" s="1"/>
  <c r="X99" i="1"/>
  <c r="W99" i="1"/>
  <c r="O99" i="1"/>
  <c r="BM98" i="1"/>
  <c r="BL98" i="1"/>
  <c r="BJ98" i="1"/>
  <c r="BI98" i="1"/>
  <c r="BH98" i="1"/>
  <c r="BG98" i="1"/>
  <c r="BF98" i="1"/>
  <c r="BE98" i="1"/>
  <c r="AZ98" i="1" s="1"/>
  <c r="BB98" i="1"/>
  <c r="AU98" i="1"/>
  <c r="AO98" i="1"/>
  <c r="AP98" i="1" s="1"/>
  <c r="AK98" i="1"/>
  <c r="AI98" i="1" s="1"/>
  <c r="X98" i="1"/>
  <c r="W98" i="1"/>
  <c r="O98" i="1"/>
  <c r="BM97" i="1"/>
  <c r="BL97" i="1"/>
  <c r="BJ97" i="1"/>
  <c r="BI97" i="1"/>
  <c r="BH97" i="1"/>
  <c r="BG97" i="1"/>
  <c r="BF97" i="1"/>
  <c r="BE97" i="1"/>
  <c r="AZ97" i="1" s="1"/>
  <c r="BB97" i="1"/>
  <c r="AU97" i="1"/>
  <c r="AO97" i="1"/>
  <c r="AP97" i="1" s="1"/>
  <c r="AK97" i="1"/>
  <c r="AI97" i="1" s="1"/>
  <c r="I97" i="1" s="1"/>
  <c r="J97" i="1" s="1"/>
  <c r="X97" i="1"/>
  <c r="W97" i="1"/>
  <c r="O97" i="1"/>
  <c r="BM96" i="1"/>
  <c r="BL96" i="1"/>
  <c r="BJ96" i="1"/>
  <c r="BI96" i="1"/>
  <c r="BH96" i="1"/>
  <c r="BG96" i="1"/>
  <c r="BF96" i="1"/>
  <c r="BE96" i="1"/>
  <c r="AZ96" i="1" s="1"/>
  <c r="BB96" i="1"/>
  <c r="AU96" i="1"/>
  <c r="AO96" i="1"/>
  <c r="AP96" i="1" s="1"/>
  <c r="AK96" i="1"/>
  <c r="AI96" i="1" s="1"/>
  <c r="X96" i="1"/>
  <c r="W96" i="1"/>
  <c r="O96" i="1"/>
  <c r="BM95" i="1"/>
  <c r="BL95" i="1"/>
  <c r="BJ95" i="1"/>
  <c r="BI95" i="1"/>
  <c r="BH95" i="1"/>
  <c r="BG95" i="1"/>
  <c r="BF95" i="1"/>
  <c r="BE95" i="1"/>
  <c r="AZ95" i="1" s="1"/>
  <c r="BB95" i="1"/>
  <c r="AU95" i="1"/>
  <c r="AO95" i="1"/>
  <c r="AP95" i="1" s="1"/>
  <c r="AK95" i="1"/>
  <c r="AI95" i="1" s="1"/>
  <c r="H95" i="1" s="1"/>
  <c r="Z95" i="1" s="1"/>
  <c r="X95" i="1"/>
  <c r="W95" i="1"/>
  <c r="O95" i="1"/>
  <c r="BM94" i="1"/>
  <c r="BL94" i="1"/>
  <c r="BJ94" i="1"/>
  <c r="BI94" i="1"/>
  <c r="BH94" i="1"/>
  <c r="BG94" i="1"/>
  <c r="BF94" i="1"/>
  <c r="BE94" i="1"/>
  <c r="AZ94" i="1" s="1"/>
  <c r="BB94" i="1"/>
  <c r="AU94" i="1"/>
  <c r="AO94" i="1"/>
  <c r="AP94" i="1" s="1"/>
  <c r="AK94" i="1"/>
  <c r="AI94" i="1" s="1"/>
  <c r="X94" i="1"/>
  <c r="W94" i="1"/>
  <c r="O94" i="1"/>
  <c r="BM93" i="1"/>
  <c r="BL93" i="1"/>
  <c r="BJ93" i="1"/>
  <c r="BI93" i="1"/>
  <c r="BH93" i="1"/>
  <c r="BG93" i="1"/>
  <c r="BF93" i="1"/>
  <c r="BE93" i="1"/>
  <c r="AZ93" i="1" s="1"/>
  <c r="BB93" i="1"/>
  <c r="AU93" i="1"/>
  <c r="AO93" i="1"/>
  <c r="AP93" i="1" s="1"/>
  <c r="AK93" i="1"/>
  <c r="AI93" i="1" s="1"/>
  <c r="X93" i="1"/>
  <c r="W93" i="1"/>
  <c r="O93" i="1"/>
  <c r="BM92" i="1"/>
  <c r="BL92" i="1"/>
  <c r="BJ92" i="1"/>
  <c r="BI92" i="1"/>
  <c r="BH92" i="1"/>
  <c r="BG92" i="1"/>
  <c r="BF92" i="1"/>
  <c r="BE92" i="1"/>
  <c r="AZ92" i="1" s="1"/>
  <c r="BB92" i="1"/>
  <c r="AU92" i="1"/>
  <c r="AO92" i="1"/>
  <c r="AP92" i="1" s="1"/>
  <c r="AK92" i="1"/>
  <c r="AI92" i="1" s="1"/>
  <c r="H92" i="1" s="1"/>
  <c r="X92" i="1"/>
  <c r="W92" i="1"/>
  <c r="O92" i="1"/>
  <c r="BM91" i="1"/>
  <c r="BL91" i="1"/>
  <c r="BJ91" i="1"/>
  <c r="BI91" i="1"/>
  <c r="BH91" i="1"/>
  <c r="BG91" i="1"/>
  <c r="BF91" i="1"/>
  <c r="BE91" i="1"/>
  <c r="AZ91" i="1" s="1"/>
  <c r="BB91" i="1"/>
  <c r="AU91" i="1"/>
  <c r="AO91" i="1"/>
  <c r="AP91" i="1" s="1"/>
  <c r="AK91" i="1"/>
  <c r="AI91" i="1" s="1"/>
  <c r="H91" i="1" s="1"/>
  <c r="Z91" i="1" s="1"/>
  <c r="X91" i="1"/>
  <c r="W91" i="1"/>
  <c r="O91" i="1"/>
  <c r="BM90" i="1"/>
  <c r="BL90" i="1"/>
  <c r="BJ90" i="1"/>
  <c r="BI90" i="1"/>
  <c r="BH90" i="1"/>
  <c r="BG90" i="1"/>
  <c r="BF90" i="1"/>
  <c r="BE90" i="1"/>
  <c r="AZ90" i="1" s="1"/>
  <c r="BB90" i="1"/>
  <c r="AU90" i="1"/>
  <c r="AO90" i="1"/>
  <c r="AP90" i="1" s="1"/>
  <c r="AK90" i="1"/>
  <c r="AI90" i="1" s="1"/>
  <c r="X90" i="1"/>
  <c r="W90" i="1"/>
  <c r="O90" i="1"/>
  <c r="BM89" i="1"/>
  <c r="BL89" i="1"/>
  <c r="BJ89" i="1"/>
  <c r="BI89" i="1"/>
  <c r="BH89" i="1"/>
  <c r="BG89" i="1"/>
  <c r="BF89" i="1"/>
  <c r="BE89" i="1"/>
  <c r="AZ89" i="1" s="1"/>
  <c r="BB89" i="1"/>
  <c r="AU89" i="1"/>
  <c r="AO89" i="1"/>
  <c r="AP89" i="1" s="1"/>
  <c r="AK89" i="1"/>
  <c r="AI89" i="1" s="1"/>
  <c r="X89" i="1"/>
  <c r="W89" i="1"/>
  <c r="O89" i="1"/>
  <c r="BM88" i="1"/>
  <c r="BL88" i="1"/>
  <c r="BJ88" i="1"/>
  <c r="BI88" i="1"/>
  <c r="BH88" i="1"/>
  <c r="BG88" i="1"/>
  <c r="BF88" i="1"/>
  <c r="BE88" i="1"/>
  <c r="AZ88" i="1" s="1"/>
  <c r="BB88" i="1"/>
  <c r="AU88" i="1"/>
  <c r="AO88" i="1"/>
  <c r="AP88" i="1" s="1"/>
  <c r="AK88" i="1"/>
  <c r="AI88" i="1" s="1"/>
  <c r="H88" i="1" s="1"/>
  <c r="Z88" i="1" s="1"/>
  <c r="X88" i="1"/>
  <c r="W88" i="1"/>
  <c r="O88" i="1"/>
  <c r="BM87" i="1"/>
  <c r="BL87" i="1"/>
  <c r="BJ87" i="1"/>
  <c r="BI87" i="1"/>
  <c r="BH87" i="1"/>
  <c r="BG87" i="1"/>
  <c r="BF87" i="1"/>
  <c r="BE87" i="1"/>
  <c r="BB87" i="1"/>
  <c r="AZ87" i="1"/>
  <c r="AU87" i="1"/>
  <c r="AO87" i="1"/>
  <c r="AP87" i="1" s="1"/>
  <c r="AK87" i="1"/>
  <c r="AI87" i="1" s="1"/>
  <c r="X87" i="1"/>
  <c r="W87" i="1"/>
  <c r="O87" i="1"/>
  <c r="BM86" i="1"/>
  <c r="BL86" i="1"/>
  <c r="BJ86" i="1"/>
  <c r="BI86" i="1"/>
  <c r="BH86" i="1"/>
  <c r="BG86" i="1"/>
  <c r="BF86" i="1"/>
  <c r="BE86" i="1"/>
  <c r="AZ86" i="1" s="1"/>
  <c r="BB86" i="1"/>
  <c r="AU86" i="1"/>
  <c r="AO86" i="1"/>
  <c r="AP86" i="1" s="1"/>
  <c r="AK86" i="1"/>
  <c r="AI86" i="1" s="1"/>
  <c r="X86" i="1"/>
  <c r="W86" i="1"/>
  <c r="O86" i="1"/>
  <c r="BM85" i="1"/>
  <c r="BL85" i="1"/>
  <c r="BJ85" i="1"/>
  <c r="BI85" i="1"/>
  <c r="BH85" i="1"/>
  <c r="BG85" i="1"/>
  <c r="BF85" i="1"/>
  <c r="BE85" i="1"/>
  <c r="AZ85" i="1" s="1"/>
  <c r="BB85" i="1"/>
  <c r="AU85" i="1"/>
  <c r="AO85" i="1"/>
  <c r="AP85" i="1" s="1"/>
  <c r="AK85" i="1"/>
  <c r="AI85" i="1" s="1"/>
  <c r="H85" i="1" s="1"/>
  <c r="X85" i="1"/>
  <c r="W85" i="1"/>
  <c r="O85" i="1"/>
  <c r="BM84" i="1"/>
  <c r="BL84" i="1"/>
  <c r="BJ84" i="1"/>
  <c r="BI84" i="1"/>
  <c r="BH84" i="1"/>
  <c r="BG84" i="1"/>
  <c r="BF84" i="1"/>
  <c r="BE84" i="1"/>
  <c r="AZ84" i="1" s="1"/>
  <c r="BB84" i="1"/>
  <c r="AU84" i="1"/>
  <c r="AO84" i="1"/>
  <c r="AP84" i="1" s="1"/>
  <c r="AK84" i="1"/>
  <c r="AI84" i="1" s="1"/>
  <c r="H84" i="1" s="1"/>
  <c r="X84" i="1"/>
  <c r="W84" i="1"/>
  <c r="O84" i="1"/>
  <c r="BM83" i="1"/>
  <c r="BL83" i="1"/>
  <c r="BJ83" i="1"/>
  <c r="BI83" i="1"/>
  <c r="BH83" i="1"/>
  <c r="BG83" i="1"/>
  <c r="BF83" i="1"/>
  <c r="BE83" i="1"/>
  <c r="AZ83" i="1" s="1"/>
  <c r="BB83" i="1"/>
  <c r="AU83" i="1"/>
  <c r="AO83" i="1"/>
  <c r="AP83" i="1" s="1"/>
  <c r="AK83" i="1"/>
  <c r="AI83" i="1" s="1"/>
  <c r="AJ83" i="1" s="1"/>
  <c r="X83" i="1"/>
  <c r="W83" i="1"/>
  <c r="O83" i="1"/>
  <c r="BM82" i="1"/>
  <c r="BL82" i="1"/>
  <c r="BJ82" i="1"/>
  <c r="BI82" i="1"/>
  <c r="BH82" i="1"/>
  <c r="BG82" i="1"/>
  <c r="BF82" i="1"/>
  <c r="BE82" i="1"/>
  <c r="AZ82" i="1" s="1"/>
  <c r="BB82" i="1"/>
  <c r="AU82" i="1"/>
  <c r="AO82" i="1"/>
  <c r="AP82" i="1" s="1"/>
  <c r="AK82" i="1"/>
  <c r="AI82" i="1" s="1"/>
  <c r="X82" i="1"/>
  <c r="W82" i="1"/>
  <c r="O82" i="1"/>
  <c r="BM81" i="1"/>
  <c r="BL81" i="1"/>
  <c r="BJ81" i="1"/>
  <c r="BI81" i="1"/>
  <c r="BH81" i="1"/>
  <c r="BG81" i="1"/>
  <c r="BF81" i="1"/>
  <c r="BE81" i="1"/>
  <c r="AZ81" i="1" s="1"/>
  <c r="BB81" i="1"/>
  <c r="AU81" i="1"/>
  <c r="AO81" i="1"/>
  <c r="AP81" i="1" s="1"/>
  <c r="AK81" i="1"/>
  <c r="AI81" i="1" s="1"/>
  <c r="I81" i="1" s="1"/>
  <c r="X81" i="1"/>
  <c r="W81" i="1"/>
  <c r="O81" i="1"/>
  <c r="BM80" i="1"/>
  <c r="BL80" i="1"/>
  <c r="BJ80" i="1"/>
  <c r="BI80" i="1"/>
  <c r="BH80" i="1"/>
  <c r="BG80" i="1"/>
  <c r="BF80" i="1"/>
  <c r="BE80" i="1"/>
  <c r="AZ80" i="1" s="1"/>
  <c r="BB80" i="1"/>
  <c r="AU80" i="1"/>
  <c r="AO80" i="1"/>
  <c r="AP80" i="1" s="1"/>
  <c r="AK80" i="1"/>
  <c r="AI80" i="1" s="1"/>
  <c r="H80" i="1" s="1"/>
  <c r="Z80" i="1" s="1"/>
  <c r="X80" i="1"/>
  <c r="W80" i="1"/>
  <c r="O80" i="1"/>
  <c r="BM79" i="1"/>
  <c r="BL79" i="1"/>
  <c r="BJ79" i="1"/>
  <c r="BI79" i="1"/>
  <c r="BH79" i="1"/>
  <c r="BG79" i="1"/>
  <c r="BF79" i="1"/>
  <c r="BE79" i="1"/>
  <c r="AZ79" i="1" s="1"/>
  <c r="BB79" i="1"/>
  <c r="AU79" i="1"/>
  <c r="AO79" i="1"/>
  <c r="AP79" i="1" s="1"/>
  <c r="AK79" i="1"/>
  <c r="AI79" i="1" s="1"/>
  <c r="H79" i="1" s="1"/>
  <c r="Z79" i="1" s="1"/>
  <c r="X79" i="1"/>
  <c r="W79" i="1"/>
  <c r="O79" i="1"/>
  <c r="BM78" i="1"/>
  <c r="BL78" i="1"/>
  <c r="BJ78" i="1"/>
  <c r="BI78" i="1"/>
  <c r="BH78" i="1"/>
  <c r="BG78" i="1"/>
  <c r="BF78" i="1"/>
  <c r="BE78" i="1"/>
  <c r="AZ78" i="1" s="1"/>
  <c r="BB78" i="1"/>
  <c r="AU78" i="1"/>
  <c r="AO78" i="1"/>
  <c r="AP78" i="1" s="1"/>
  <c r="AK78" i="1"/>
  <c r="AI78" i="1" s="1"/>
  <c r="X78" i="1"/>
  <c r="W78" i="1"/>
  <c r="O78" i="1"/>
  <c r="BM77" i="1"/>
  <c r="BL77" i="1"/>
  <c r="BJ77" i="1"/>
  <c r="BI77" i="1"/>
  <c r="BH77" i="1"/>
  <c r="BG77" i="1"/>
  <c r="BF77" i="1"/>
  <c r="BE77" i="1"/>
  <c r="AZ77" i="1" s="1"/>
  <c r="BB77" i="1"/>
  <c r="AU77" i="1"/>
  <c r="AO77" i="1"/>
  <c r="AP77" i="1" s="1"/>
  <c r="AK77" i="1"/>
  <c r="AI77" i="1" s="1"/>
  <c r="X77" i="1"/>
  <c r="W77" i="1"/>
  <c r="O77" i="1"/>
  <c r="BM76" i="1"/>
  <c r="BL76" i="1"/>
  <c r="BJ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H76" i="1" s="1"/>
  <c r="X76" i="1"/>
  <c r="W76" i="1"/>
  <c r="O76" i="1"/>
  <c r="BM75" i="1"/>
  <c r="BL75" i="1"/>
  <c r="BJ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H75" i="1" s="1"/>
  <c r="Z75" i="1" s="1"/>
  <c r="X75" i="1"/>
  <c r="W75" i="1"/>
  <c r="O75" i="1"/>
  <c r="BM74" i="1"/>
  <c r="BL74" i="1"/>
  <c r="BJ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M73" i="1"/>
  <c r="BL73" i="1"/>
  <c r="BJ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I73" i="1" s="1"/>
  <c r="AX73" i="1" s="1"/>
  <c r="X73" i="1"/>
  <c r="W73" i="1"/>
  <c r="O73" i="1"/>
  <c r="BM72" i="1"/>
  <c r="BL72" i="1"/>
  <c r="BJ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H72" i="1" s="1"/>
  <c r="Z72" i="1" s="1"/>
  <c r="X72" i="1"/>
  <c r="W72" i="1"/>
  <c r="O72" i="1"/>
  <c r="BM71" i="1"/>
  <c r="BL71" i="1"/>
  <c r="BJ71" i="1"/>
  <c r="BI71" i="1"/>
  <c r="BH71" i="1"/>
  <c r="BG71" i="1"/>
  <c r="BF71" i="1"/>
  <c r="BE71" i="1"/>
  <c r="BB71" i="1"/>
  <c r="AZ71" i="1"/>
  <c r="AU71" i="1"/>
  <c r="AO71" i="1"/>
  <c r="AP71" i="1" s="1"/>
  <c r="AK71" i="1"/>
  <c r="AI71" i="1" s="1"/>
  <c r="X71" i="1"/>
  <c r="W71" i="1"/>
  <c r="O71" i="1"/>
  <c r="BM70" i="1"/>
  <c r="BL70" i="1"/>
  <c r="BJ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X70" i="1"/>
  <c r="W70" i="1"/>
  <c r="O70" i="1"/>
  <c r="BM69" i="1"/>
  <c r="BL69" i="1"/>
  <c r="BJ69" i="1"/>
  <c r="BI69" i="1"/>
  <c r="BH69" i="1"/>
  <c r="BG69" i="1"/>
  <c r="BF69" i="1"/>
  <c r="BE69" i="1"/>
  <c r="BB69" i="1"/>
  <c r="AZ69" i="1"/>
  <c r="AU69" i="1"/>
  <c r="AO69" i="1"/>
  <c r="AP69" i="1" s="1"/>
  <c r="AK69" i="1"/>
  <c r="AI69" i="1" s="1"/>
  <c r="X69" i="1"/>
  <c r="W69" i="1"/>
  <c r="O69" i="1"/>
  <c r="BM68" i="1"/>
  <c r="BL68" i="1"/>
  <c r="BJ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O68" i="1"/>
  <c r="BM67" i="1"/>
  <c r="BL67" i="1"/>
  <c r="BJ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X67" i="1"/>
  <c r="W67" i="1"/>
  <c r="O67" i="1"/>
  <c r="BM66" i="1"/>
  <c r="BL66" i="1"/>
  <c r="BJ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O66" i="1"/>
  <c r="BM65" i="1"/>
  <c r="BL65" i="1"/>
  <c r="BJ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O65" i="1"/>
  <c r="BM64" i="1"/>
  <c r="BL64" i="1"/>
  <c r="BJ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X64" i="1"/>
  <c r="W64" i="1"/>
  <c r="O64" i="1"/>
  <c r="BM63" i="1"/>
  <c r="BL63" i="1"/>
  <c r="BJ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W63" i="1"/>
  <c r="O63" i="1"/>
  <c r="BM62" i="1"/>
  <c r="BL62" i="1"/>
  <c r="BJ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H62" i="1" s="1"/>
  <c r="Z62" i="1" s="1"/>
  <c r="X62" i="1"/>
  <c r="W62" i="1"/>
  <c r="O62" i="1"/>
  <c r="BM61" i="1"/>
  <c r="BL61" i="1"/>
  <c r="BJ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AJ61" i="1" s="1"/>
  <c r="X61" i="1"/>
  <c r="W61" i="1"/>
  <c r="O61" i="1"/>
  <c r="BM60" i="1"/>
  <c r="BL60" i="1"/>
  <c r="BJ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X60" i="1"/>
  <c r="W60" i="1"/>
  <c r="O60" i="1"/>
  <c r="BM59" i="1"/>
  <c r="BL59" i="1"/>
  <c r="BJ59" i="1"/>
  <c r="BI59" i="1"/>
  <c r="BH59" i="1"/>
  <c r="BG59" i="1"/>
  <c r="BF59" i="1"/>
  <c r="BE59" i="1"/>
  <c r="BB59" i="1"/>
  <c r="AZ59" i="1"/>
  <c r="AU59" i="1"/>
  <c r="AO59" i="1"/>
  <c r="AP59" i="1" s="1"/>
  <c r="AK59" i="1"/>
  <c r="AI59" i="1" s="1"/>
  <c r="X59" i="1"/>
  <c r="W59" i="1"/>
  <c r="O59" i="1"/>
  <c r="BM58" i="1"/>
  <c r="BL58" i="1"/>
  <c r="BJ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H58" i="1" s="1"/>
  <c r="Z58" i="1" s="1"/>
  <c r="X58" i="1"/>
  <c r="W58" i="1"/>
  <c r="O58" i="1"/>
  <c r="BM57" i="1"/>
  <c r="BL57" i="1"/>
  <c r="BJ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X57" i="1"/>
  <c r="W57" i="1"/>
  <c r="O57" i="1"/>
  <c r="BM56" i="1"/>
  <c r="BL56" i="1"/>
  <c r="BJ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O56" i="1"/>
  <c r="BM55" i="1"/>
  <c r="BL55" i="1"/>
  <c r="BJ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H55" i="1" s="1"/>
  <c r="X55" i="1"/>
  <c r="W55" i="1"/>
  <c r="O55" i="1"/>
  <c r="BM54" i="1"/>
  <c r="BL54" i="1"/>
  <c r="BJ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H54" i="1" s="1"/>
  <c r="Z54" i="1" s="1"/>
  <c r="X54" i="1"/>
  <c r="W54" i="1"/>
  <c r="O54" i="1"/>
  <c r="BM53" i="1"/>
  <c r="BL53" i="1"/>
  <c r="BJ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AJ53" i="1" s="1"/>
  <c r="X53" i="1"/>
  <c r="W53" i="1"/>
  <c r="O53" i="1"/>
  <c r="BM52" i="1"/>
  <c r="BL52" i="1"/>
  <c r="BJ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X52" i="1"/>
  <c r="W52" i="1"/>
  <c r="O52" i="1"/>
  <c r="BM51" i="1"/>
  <c r="BL51" i="1"/>
  <c r="BJ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AJ51" i="1" s="1"/>
  <c r="X51" i="1"/>
  <c r="W51" i="1"/>
  <c r="O51" i="1"/>
  <c r="BM50" i="1"/>
  <c r="BL50" i="1"/>
  <c r="BJ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H50" i="1" s="1"/>
  <c r="Z50" i="1" s="1"/>
  <c r="X50" i="1"/>
  <c r="V50" i="1" s="1"/>
  <c r="W50" i="1"/>
  <c r="O50" i="1"/>
  <c r="BM49" i="1"/>
  <c r="BL49" i="1"/>
  <c r="BJ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X49" i="1"/>
  <c r="W49" i="1"/>
  <c r="O49" i="1"/>
  <c r="BM48" i="1"/>
  <c r="BL48" i="1"/>
  <c r="BJ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X48" i="1"/>
  <c r="W48" i="1"/>
  <c r="O48" i="1"/>
  <c r="BM47" i="1"/>
  <c r="BL47" i="1"/>
  <c r="BJ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I47" i="1" s="1"/>
  <c r="J47" i="1" s="1"/>
  <c r="X47" i="1"/>
  <c r="W47" i="1"/>
  <c r="O47" i="1"/>
  <c r="BM46" i="1"/>
  <c r="BL46" i="1"/>
  <c r="BJ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H46" i="1" s="1"/>
  <c r="Z46" i="1" s="1"/>
  <c r="X46" i="1"/>
  <c r="W46" i="1"/>
  <c r="O46" i="1"/>
  <c r="BM45" i="1"/>
  <c r="BL45" i="1"/>
  <c r="BJ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/>
  <c r="AJ45" i="1" s="1"/>
  <c r="X45" i="1"/>
  <c r="W45" i="1"/>
  <c r="O45" i="1"/>
  <c r="BM44" i="1"/>
  <c r="BL44" i="1"/>
  <c r="BJ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/>
  <c r="X44" i="1"/>
  <c r="W44" i="1"/>
  <c r="O44" i="1"/>
  <c r="BM43" i="1"/>
  <c r="BL43" i="1"/>
  <c r="BJ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X43" i="1"/>
  <c r="W43" i="1"/>
  <c r="O43" i="1"/>
  <c r="BM42" i="1"/>
  <c r="BL42" i="1"/>
  <c r="BJ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X42" i="1"/>
  <c r="W42" i="1"/>
  <c r="O42" i="1"/>
  <c r="BM41" i="1"/>
  <c r="BL41" i="1"/>
  <c r="BJ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X41" i="1"/>
  <c r="W41" i="1"/>
  <c r="O41" i="1"/>
  <c r="BM40" i="1"/>
  <c r="BL40" i="1"/>
  <c r="BJ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X40" i="1"/>
  <c r="W40" i="1"/>
  <c r="O40" i="1"/>
  <c r="BM39" i="1"/>
  <c r="BL39" i="1"/>
  <c r="BJ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X39" i="1"/>
  <c r="W39" i="1"/>
  <c r="O39" i="1"/>
  <c r="BM38" i="1"/>
  <c r="BL38" i="1"/>
  <c r="BJ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H38" i="1" s="1"/>
  <c r="Z38" i="1" s="1"/>
  <c r="X38" i="1"/>
  <c r="W38" i="1"/>
  <c r="O38" i="1"/>
  <c r="BM37" i="1"/>
  <c r="BL37" i="1"/>
  <c r="BJ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X37" i="1"/>
  <c r="W37" i="1"/>
  <c r="O37" i="1"/>
  <c r="BM36" i="1"/>
  <c r="BL36" i="1"/>
  <c r="BJ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H36" i="1" s="1"/>
  <c r="X36" i="1"/>
  <c r="W36" i="1"/>
  <c r="O36" i="1"/>
  <c r="BM35" i="1"/>
  <c r="BL35" i="1"/>
  <c r="BJ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X35" i="1"/>
  <c r="W35" i="1"/>
  <c r="O35" i="1"/>
  <c r="BM34" i="1"/>
  <c r="BL34" i="1"/>
  <c r="BJ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M33" i="1"/>
  <c r="BL33" i="1"/>
  <c r="BJ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X33" i="1"/>
  <c r="W33" i="1"/>
  <c r="O33" i="1"/>
  <c r="BM32" i="1"/>
  <c r="BL32" i="1"/>
  <c r="BJ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X32" i="1"/>
  <c r="W32" i="1"/>
  <c r="O32" i="1"/>
  <c r="BM31" i="1"/>
  <c r="BL31" i="1"/>
  <c r="BJ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O31" i="1"/>
  <c r="BM30" i="1"/>
  <c r="BL30" i="1"/>
  <c r="BJ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W30" i="1"/>
  <c r="O30" i="1"/>
  <c r="BM29" i="1"/>
  <c r="BL29" i="1"/>
  <c r="BJ29" i="1"/>
  <c r="BI29" i="1"/>
  <c r="BH29" i="1"/>
  <c r="BG29" i="1"/>
  <c r="BF29" i="1"/>
  <c r="BE29" i="1"/>
  <c r="BB29" i="1"/>
  <c r="AZ29" i="1"/>
  <c r="AU29" i="1"/>
  <c r="AO29" i="1"/>
  <c r="AP29" i="1" s="1"/>
  <c r="AK29" i="1"/>
  <c r="AI29" i="1" s="1"/>
  <c r="X29" i="1"/>
  <c r="W29" i="1"/>
  <c r="O29" i="1"/>
  <c r="BM28" i="1"/>
  <c r="BL28" i="1"/>
  <c r="BJ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O28" i="1"/>
  <c r="BM27" i="1"/>
  <c r="BL27" i="1"/>
  <c r="BJ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M26" i="1"/>
  <c r="BL26" i="1"/>
  <c r="BJ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M25" i="1"/>
  <c r="BL25" i="1"/>
  <c r="BJ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BM24" i="1"/>
  <c r="BL24" i="1"/>
  <c r="BJ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M23" i="1"/>
  <c r="BL23" i="1"/>
  <c r="BJ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M22" i="1"/>
  <c r="BL22" i="1"/>
  <c r="BJ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M21" i="1"/>
  <c r="BL21" i="1"/>
  <c r="BJ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M20" i="1"/>
  <c r="BL20" i="1"/>
  <c r="BJ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M19" i="1"/>
  <c r="BL19" i="1"/>
  <c r="BJ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M18" i="1"/>
  <c r="BL18" i="1"/>
  <c r="BJ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Z18" i="1" s="1"/>
  <c r="X18" i="1"/>
  <c r="W18" i="1"/>
  <c r="O18" i="1"/>
  <c r="BM17" i="1"/>
  <c r="BL17" i="1"/>
  <c r="BJ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BK142" i="1" l="1"/>
  <c r="R142" i="1" s="1"/>
  <c r="S142" i="1" s="1"/>
  <c r="T142" i="1" s="1"/>
  <c r="V154" i="1"/>
  <c r="V116" i="1"/>
  <c r="BK21" i="1"/>
  <c r="BK49" i="1"/>
  <c r="V131" i="1"/>
  <c r="V132" i="1"/>
  <c r="BK112" i="1"/>
  <c r="R112" i="1" s="1"/>
  <c r="S112" i="1" s="1"/>
  <c r="T112" i="1" s="1"/>
  <c r="AA112" i="1" s="1"/>
  <c r="V130" i="1"/>
  <c r="BK32" i="1"/>
  <c r="R32" i="1" s="1"/>
  <c r="BK114" i="1"/>
  <c r="V153" i="1"/>
  <c r="V57" i="1"/>
  <c r="BK80" i="1"/>
  <c r="AW80" i="1" s="1"/>
  <c r="AY80" i="1" s="1"/>
  <c r="V107" i="1"/>
  <c r="BK144" i="1"/>
  <c r="AW144" i="1" s="1"/>
  <c r="AY144" i="1" s="1"/>
  <c r="V98" i="1"/>
  <c r="BK24" i="1"/>
  <c r="AW24" i="1" s="1"/>
  <c r="AY24" i="1" s="1"/>
  <c r="V33" i="1"/>
  <c r="V105" i="1"/>
  <c r="BK132" i="1"/>
  <c r="R132" i="1" s="1"/>
  <c r="V18" i="1"/>
  <c r="BK107" i="1"/>
  <c r="BK140" i="1"/>
  <c r="AW140" i="1" s="1"/>
  <c r="AY140" i="1" s="1"/>
  <c r="V146" i="1"/>
  <c r="V52" i="1"/>
  <c r="V53" i="1"/>
  <c r="V103" i="1"/>
  <c r="V71" i="1"/>
  <c r="BK26" i="1"/>
  <c r="BK38" i="1"/>
  <c r="AW38" i="1" s="1"/>
  <c r="AY38" i="1" s="1"/>
  <c r="BK52" i="1"/>
  <c r="AW52" i="1" s="1"/>
  <c r="AY52" i="1" s="1"/>
  <c r="V94" i="1"/>
  <c r="V140" i="1"/>
  <c r="V150" i="1"/>
  <c r="V31" i="1"/>
  <c r="V121" i="1"/>
  <c r="BK130" i="1"/>
  <c r="V137" i="1"/>
  <c r="V149" i="1"/>
  <c r="BK151" i="1"/>
  <c r="AW151" i="1" s="1"/>
  <c r="AY151" i="1" s="1"/>
  <c r="V17" i="1"/>
  <c r="V29" i="1"/>
  <c r="BK34" i="1"/>
  <c r="V42" i="1"/>
  <c r="BK60" i="1"/>
  <c r="AW60" i="1" s="1"/>
  <c r="AY60" i="1" s="1"/>
  <c r="V69" i="1"/>
  <c r="BK96" i="1"/>
  <c r="AJ105" i="1"/>
  <c r="V115" i="1"/>
  <c r="BK128" i="1"/>
  <c r="BK129" i="1"/>
  <c r="BK108" i="1"/>
  <c r="AW108" i="1" s="1"/>
  <c r="AY108" i="1" s="1"/>
  <c r="V114" i="1"/>
  <c r="BK158" i="1"/>
  <c r="AW158" i="1" s="1"/>
  <c r="BK42" i="1"/>
  <c r="AW42" i="1" s="1"/>
  <c r="AY42" i="1" s="1"/>
  <c r="BK44" i="1"/>
  <c r="AW44" i="1" s="1"/>
  <c r="AY44" i="1" s="1"/>
  <c r="BK45" i="1"/>
  <c r="R45" i="1" s="1"/>
  <c r="BK56" i="1"/>
  <c r="AW56" i="1" s="1"/>
  <c r="AY56" i="1" s="1"/>
  <c r="BK126" i="1"/>
  <c r="R126" i="1" s="1"/>
  <c r="V133" i="1"/>
  <c r="V143" i="1"/>
  <c r="BK30" i="1"/>
  <c r="V85" i="1"/>
  <c r="BK90" i="1"/>
  <c r="AW90" i="1" s="1"/>
  <c r="AY90" i="1" s="1"/>
  <c r="BK92" i="1"/>
  <c r="AW92" i="1" s="1"/>
  <c r="AY92" i="1" s="1"/>
  <c r="BK106" i="1"/>
  <c r="AW106" i="1" s="1"/>
  <c r="BK116" i="1"/>
  <c r="AW116" i="1" s="1"/>
  <c r="AY116" i="1" s="1"/>
  <c r="BK118" i="1"/>
  <c r="AW118" i="1" s="1"/>
  <c r="AY118" i="1" s="1"/>
  <c r="BK136" i="1"/>
  <c r="AW136" i="1" s="1"/>
  <c r="BK157" i="1"/>
  <c r="V21" i="1"/>
  <c r="BK28" i="1"/>
  <c r="R28" i="1" s="1"/>
  <c r="V35" i="1"/>
  <c r="V61" i="1"/>
  <c r="AY106" i="1"/>
  <c r="BK134" i="1"/>
  <c r="R134" i="1" s="1"/>
  <c r="S134" i="1" s="1"/>
  <c r="T134" i="1" s="1"/>
  <c r="V141" i="1"/>
  <c r="V151" i="1"/>
  <c r="R96" i="1"/>
  <c r="AW96" i="1"/>
  <c r="AY96" i="1" s="1"/>
  <c r="V38" i="1"/>
  <c r="BK152" i="1"/>
  <c r="R152" i="1" s="1"/>
  <c r="BK54" i="1"/>
  <c r="R54" i="1" s="1"/>
  <c r="S54" i="1" s="1"/>
  <c r="T54" i="1" s="1"/>
  <c r="AA54" i="1" s="1"/>
  <c r="BK72" i="1"/>
  <c r="BK120" i="1"/>
  <c r="AW120" i="1" s="1"/>
  <c r="BK150" i="1"/>
  <c r="AW150" i="1" s="1"/>
  <c r="AY150" i="1" s="1"/>
  <c r="V156" i="1"/>
  <c r="BK36" i="1"/>
  <c r="AW36" i="1" s="1"/>
  <c r="AY36" i="1" s="1"/>
  <c r="I45" i="1"/>
  <c r="J45" i="1" s="1"/>
  <c r="V84" i="1"/>
  <c r="V90" i="1"/>
  <c r="V118" i="1"/>
  <c r="BK17" i="1"/>
  <c r="AW17" i="1" s="1"/>
  <c r="AY17" i="1" s="1"/>
  <c r="V78" i="1"/>
  <c r="BK98" i="1"/>
  <c r="AW98" i="1" s="1"/>
  <c r="AY98" i="1" s="1"/>
  <c r="V76" i="1"/>
  <c r="V102" i="1"/>
  <c r="V23" i="1"/>
  <c r="R52" i="1"/>
  <c r="V74" i="1"/>
  <c r="V104" i="1"/>
  <c r="V44" i="1"/>
  <c r="V48" i="1"/>
  <c r="BK68" i="1"/>
  <c r="AW68" i="1" s="1"/>
  <c r="AY68" i="1" s="1"/>
  <c r="BK70" i="1"/>
  <c r="R70" i="1" s="1"/>
  <c r="BK100" i="1"/>
  <c r="R100" i="1" s="1"/>
  <c r="I18" i="1"/>
  <c r="J18" i="1" s="1"/>
  <c r="H87" i="1"/>
  <c r="Z87" i="1" s="1"/>
  <c r="I87" i="1"/>
  <c r="J87" i="1" s="1"/>
  <c r="H121" i="1"/>
  <c r="Z121" i="1" s="1"/>
  <c r="AJ121" i="1"/>
  <c r="I121" i="1"/>
  <c r="J121" i="1" s="1"/>
  <c r="AJ18" i="1"/>
  <c r="V19" i="1"/>
  <c r="BK23" i="1"/>
  <c r="I29" i="1"/>
  <c r="AJ29" i="1"/>
  <c r="I31" i="1"/>
  <c r="M31" i="1" s="1"/>
  <c r="AJ31" i="1"/>
  <c r="AJ73" i="1"/>
  <c r="I89" i="1"/>
  <c r="AX89" i="1" s="1"/>
  <c r="AJ89" i="1"/>
  <c r="R118" i="1"/>
  <c r="S118" i="1" s="1"/>
  <c r="T118" i="1" s="1"/>
  <c r="AA118" i="1" s="1"/>
  <c r="H125" i="1"/>
  <c r="Z125" i="1" s="1"/>
  <c r="I125" i="1"/>
  <c r="J125" i="1" s="1"/>
  <c r="H135" i="1"/>
  <c r="Z135" i="1" s="1"/>
  <c r="I135" i="1"/>
  <c r="M135" i="1" s="1"/>
  <c r="AJ136" i="1"/>
  <c r="H136" i="1"/>
  <c r="Z136" i="1" s="1"/>
  <c r="H143" i="1"/>
  <c r="AJ143" i="1"/>
  <c r="AY158" i="1"/>
  <c r="I35" i="1"/>
  <c r="J35" i="1" s="1"/>
  <c r="AJ35" i="1"/>
  <c r="H151" i="1"/>
  <c r="Z151" i="1" s="1"/>
  <c r="AJ151" i="1"/>
  <c r="I151" i="1"/>
  <c r="J151" i="1" s="1"/>
  <c r="I69" i="1"/>
  <c r="AX69" i="1" s="1"/>
  <c r="AJ69" i="1"/>
  <c r="I71" i="1"/>
  <c r="J71" i="1" s="1"/>
  <c r="AJ71" i="1"/>
  <c r="H113" i="1"/>
  <c r="I113" i="1"/>
  <c r="I33" i="1"/>
  <c r="J33" i="1" s="1"/>
  <c r="AJ33" i="1"/>
  <c r="R38" i="1"/>
  <c r="S38" i="1" s="1"/>
  <c r="T38" i="1" s="1"/>
  <c r="P38" i="1" s="1"/>
  <c r="N38" i="1" s="1"/>
  <c r="Q38" i="1" s="1"/>
  <c r="AJ55" i="1"/>
  <c r="H83" i="1"/>
  <c r="Z83" i="1" s="1"/>
  <c r="I83" i="1"/>
  <c r="J83" i="1" s="1"/>
  <c r="AJ87" i="1"/>
  <c r="H115" i="1"/>
  <c r="AJ115" i="1"/>
  <c r="AY120" i="1"/>
  <c r="V24" i="1"/>
  <c r="V25" i="1"/>
  <c r="BK25" i="1"/>
  <c r="R25" i="1" s="1"/>
  <c r="V36" i="1"/>
  <c r="V40" i="1"/>
  <c r="BK40" i="1"/>
  <c r="AW40" i="1" s="1"/>
  <c r="AY40" i="1" s="1"/>
  <c r="V41" i="1"/>
  <c r="H45" i="1"/>
  <c r="Z45" i="1" s="1"/>
  <c r="BK46" i="1"/>
  <c r="R46" i="1" s="1"/>
  <c r="S46" i="1" s="1"/>
  <c r="T46" i="1" s="1"/>
  <c r="BK53" i="1"/>
  <c r="AW53" i="1" s="1"/>
  <c r="AY53" i="1" s="1"/>
  <c r="V55" i="1"/>
  <c r="V58" i="1"/>
  <c r="V62" i="1"/>
  <c r="BK64" i="1"/>
  <c r="AW64" i="1" s="1"/>
  <c r="AY64" i="1" s="1"/>
  <c r="BK66" i="1"/>
  <c r="V80" i="1"/>
  <c r="BK82" i="1"/>
  <c r="AW82" i="1" s="1"/>
  <c r="AY82" i="1" s="1"/>
  <c r="BK86" i="1"/>
  <c r="AW86" i="1" s="1"/>
  <c r="AY86" i="1" s="1"/>
  <c r="BK88" i="1"/>
  <c r="AW88" i="1" s="1"/>
  <c r="AY88" i="1" s="1"/>
  <c r="V92" i="1"/>
  <c r="BK94" i="1"/>
  <c r="AW94" i="1" s="1"/>
  <c r="AY94" i="1" s="1"/>
  <c r="V99" i="1"/>
  <c r="BK99" i="1"/>
  <c r="R99" i="1" s="1"/>
  <c r="BK104" i="1"/>
  <c r="AW104" i="1" s="1"/>
  <c r="AY104" i="1" s="1"/>
  <c r="BK110" i="1"/>
  <c r="AW110" i="1" s="1"/>
  <c r="AY110" i="1" s="1"/>
  <c r="BK124" i="1"/>
  <c r="R124" i="1" s="1"/>
  <c r="V125" i="1"/>
  <c r="V128" i="1"/>
  <c r="V136" i="1"/>
  <c r="V142" i="1"/>
  <c r="BK145" i="1"/>
  <c r="R145" i="1" s="1"/>
  <c r="BK154" i="1"/>
  <c r="AW154" i="1" s="1"/>
  <c r="AY154" i="1" s="1"/>
  <c r="V155" i="1"/>
  <c r="BK156" i="1"/>
  <c r="AW156" i="1" s="1"/>
  <c r="AY156" i="1" s="1"/>
  <c r="V157" i="1"/>
  <c r="V158" i="1"/>
  <c r="R80" i="1"/>
  <c r="BK19" i="1"/>
  <c r="R19" i="1" s="1"/>
  <c r="V20" i="1"/>
  <c r="V22" i="1"/>
  <c r="BK48" i="1"/>
  <c r="AW48" i="1" s="1"/>
  <c r="AY48" i="1" s="1"/>
  <c r="V49" i="1"/>
  <c r="BK50" i="1"/>
  <c r="R50" i="1" s="1"/>
  <c r="S50" i="1" s="1"/>
  <c r="T50" i="1" s="1"/>
  <c r="AA50" i="1" s="1"/>
  <c r="V54" i="1"/>
  <c r="V56" i="1"/>
  <c r="BK57" i="1"/>
  <c r="R57" i="1" s="1"/>
  <c r="BK58" i="1"/>
  <c r="AW58" i="1" s="1"/>
  <c r="AY58" i="1" s="1"/>
  <c r="V59" i="1"/>
  <c r="V60" i="1"/>
  <c r="BK61" i="1"/>
  <c r="R61" i="1" s="1"/>
  <c r="BK62" i="1"/>
  <c r="R62" i="1" s="1"/>
  <c r="S62" i="1" s="1"/>
  <c r="T62" i="1" s="1"/>
  <c r="V63" i="1"/>
  <c r="V64" i="1"/>
  <c r="BK74" i="1"/>
  <c r="AW74" i="1" s="1"/>
  <c r="AY74" i="1" s="1"/>
  <c r="BK76" i="1"/>
  <c r="AW76" i="1" s="1"/>
  <c r="AY76" i="1" s="1"/>
  <c r="BK78" i="1"/>
  <c r="AW78" i="1" s="1"/>
  <c r="AY78" i="1" s="1"/>
  <c r="V82" i="1"/>
  <c r="BK84" i="1"/>
  <c r="AW84" i="1" s="1"/>
  <c r="AY84" i="1" s="1"/>
  <c r="V96" i="1"/>
  <c r="V109" i="1"/>
  <c r="V110" i="1"/>
  <c r="BK122" i="1"/>
  <c r="AW122" i="1" s="1"/>
  <c r="AY122" i="1" s="1"/>
  <c r="BK123" i="1"/>
  <c r="AW123" i="1" s="1"/>
  <c r="AY123" i="1" s="1"/>
  <c r="V124" i="1"/>
  <c r="V134" i="1"/>
  <c r="BK135" i="1"/>
  <c r="AW135" i="1" s="1"/>
  <c r="AY136" i="1"/>
  <c r="BK138" i="1"/>
  <c r="R138" i="1" s="1"/>
  <c r="BK146" i="1"/>
  <c r="AW146" i="1" s="1"/>
  <c r="AY146" i="1" s="1"/>
  <c r="BK148" i="1"/>
  <c r="R148" i="1" s="1"/>
  <c r="AW21" i="1"/>
  <c r="AY21" i="1" s="1"/>
  <c r="R21" i="1"/>
  <c r="R17" i="1"/>
  <c r="H22" i="1"/>
  <c r="Z22" i="1" s="1"/>
  <c r="AJ22" i="1"/>
  <c r="I22" i="1"/>
  <c r="J22" i="1" s="1"/>
  <c r="H43" i="1"/>
  <c r="Z43" i="1" s="1"/>
  <c r="AJ43" i="1"/>
  <c r="I43" i="1"/>
  <c r="M43" i="1" s="1"/>
  <c r="AJ27" i="1"/>
  <c r="I27" i="1"/>
  <c r="J27" i="1" s="1"/>
  <c r="H27" i="1"/>
  <c r="Z27" i="1" s="1"/>
  <c r="J29" i="1"/>
  <c r="M29" i="1"/>
  <c r="R30" i="1"/>
  <c r="AW30" i="1"/>
  <c r="AY30" i="1" s="1"/>
  <c r="R34" i="1"/>
  <c r="AW34" i="1"/>
  <c r="AY34" i="1" s="1"/>
  <c r="AJ37" i="1"/>
  <c r="I37" i="1"/>
  <c r="J37" i="1" s="1"/>
  <c r="H37" i="1"/>
  <c r="Z37" i="1" s="1"/>
  <c r="H26" i="1"/>
  <c r="Z26" i="1" s="1"/>
  <c r="AJ26" i="1"/>
  <c r="I26" i="1"/>
  <c r="J26" i="1" s="1"/>
  <c r="H39" i="1"/>
  <c r="Z39" i="1" s="1"/>
  <c r="AJ39" i="1"/>
  <c r="I39" i="1"/>
  <c r="J39" i="1" s="1"/>
  <c r="AJ41" i="1"/>
  <c r="I41" i="1"/>
  <c r="J41" i="1" s="1"/>
  <c r="H41" i="1"/>
  <c r="Z41" i="1" s="1"/>
  <c r="H59" i="1"/>
  <c r="Z59" i="1" s="1"/>
  <c r="AJ59" i="1"/>
  <c r="I59" i="1"/>
  <c r="M59" i="1" s="1"/>
  <c r="I77" i="1"/>
  <c r="J77" i="1" s="1"/>
  <c r="H77" i="1"/>
  <c r="Z77" i="1" s="1"/>
  <c r="AJ77" i="1"/>
  <c r="I146" i="1"/>
  <c r="AX146" i="1" s="1"/>
  <c r="R150" i="1"/>
  <c r="BK20" i="1"/>
  <c r="R20" i="1" s="1"/>
  <c r="V27" i="1"/>
  <c r="V28" i="1"/>
  <c r="H29" i="1"/>
  <c r="Z29" i="1" s="1"/>
  <c r="V30" i="1"/>
  <c r="H31" i="1"/>
  <c r="Z31" i="1" s="1"/>
  <c r="V32" i="1"/>
  <c r="H33" i="1"/>
  <c r="Z33" i="1" s="1"/>
  <c r="V34" i="1"/>
  <c r="H35" i="1"/>
  <c r="Z35" i="1" s="1"/>
  <c r="BK37" i="1"/>
  <c r="R37" i="1" s="1"/>
  <c r="AJ75" i="1"/>
  <c r="I75" i="1"/>
  <c r="J75" i="1" s="1"/>
  <c r="V86" i="1"/>
  <c r="R92" i="1"/>
  <c r="S92" i="1" s="1"/>
  <c r="T92" i="1" s="1"/>
  <c r="AA92" i="1" s="1"/>
  <c r="H97" i="1"/>
  <c r="AJ97" i="1"/>
  <c r="M97" i="1"/>
  <c r="AJ99" i="1"/>
  <c r="I99" i="1"/>
  <c r="J99" i="1" s="1"/>
  <c r="H99" i="1"/>
  <c r="Z99" i="1" s="1"/>
  <c r="J73" i="1"/>
  <c r="M73" i="1"/>
  <c r="AJ91" i="1"/>
  <c r="I91" i="1"/>
  <c r="J91" i="1" s="1"/>
  <c r="H101" i="1"/>
  <c r="Z101" i="1" s="1"/>
  <c r="AJ101" i="1"/>
  <c r="I101" i="1"/>
  <c r="BK22" i="1"/>
  <c r="AW22" i="1" s="1"/>
  <c r="AY22" i="1" s="1"/>
  <c r="BK41" i="1"/>
  <c r="M47" i="1"/>
  <c r="H47" i="1"/>
  <c r="Z47" i="1" s="1"/>
  <c r="AJ47" i="1"/>
  <c r="H51" i="1"/>
  <c r="Z51" i="1" s="1"/>
  <c r="I51" i="1"/>
  <c r="I65" i="1"/>
  <c r="AX65" i="1" s="1"/>
  <c r="H65" i="1"/>
  <c r="AJ65" i="1"/>
  <c r="J81" i="1"/>
  <c r="AX81" i="1"/>
  <c r="H81" i="1"/>
  <c r="Z81" i="1" s="1"/>
  <c r="AJ81" i="1"/>
  <c r="M81" i="1"/>
  <c r="AJ95" i="1"/>
  <c r="I95" i="1"/>
  <c r="J113" i="1"/>
  <c r="AX113" i="1"/>
  <c r="AJ127" i="1"/>
  <c r="I127" i="1"/>
  <c r="H63" i="1"/>
  <c r="Z63" i="1" s="1"/>
  <c r="AJ63" i="1"/>
  <c r="I63" i="1"/>
  <c r="J63" i="1" s="1"/>
  <c r="BK18" i="1"/>
  <c r="R18" i="1" s="1"/>
  <c r="V26" i="1"/>
  <c r="V37" i="1"/>
  <c r="V39" i="1"/>
  <c r="V43" i="1"/>
  <c r="I67" i="1"/>
  <c r="H67" i="1"/>
  <c r="Z67" i="1" s="1"/>
  <c r="AJ67" i="1"/>
  <c r="AW70" i="1"/>
  <c r="AY70" i="1" s="1"/>
  <c r="R72" i="1"/>
  <c r="S72" i="1" s="1"/>
  <c r="T72" i="1" s="1"/>
  <c r="AA72" i="1" s="1"/>
  <c r="AW72" i="1"/>
  <c r="AY72" i="1" s="1"/>
  <c r="AJ79" i="1"/>
  <c r="I79" i="1"/>
  <c r="J79" i="1" s="1"/>
  <c r="AJ85" i="1"/>
  <c r="I85" i="1"/>
  <c r="J85" i="1" s="1"/>
  <c r="I93" i="1"/>
  <c r="H93" i="1"/>
  <c r="Z93" i="1" s="1"/>
  <c r="AJ93" i="1"/>
  <c r="V51" i="1"/>
  <c r="R64" i="1"/>
  <c r="V68" i="1"/>
  <c r="H69" i="1"/>
  <c r="Z69" i="1" s="1"/>
  <c r="V70" i="1"/>
  <c r="H71" i="1"/>
  <c r="Z71" i="1" s="1"/>
  <c r="V72" i="1"/>
  <c r="H73" i="1"/>
  <c r="Z73" i="1" s="1"/>
  <c r="V73" i="1"/>
  <c r="BK75" i="1"/>
  <c r="AW75" i="1" s="1"/>
  <c r="AY75" i="1" s="1"/>
  <c r="BK79" i="1"/>
  <c r="V83" i="1"/>
  <c r="V87" i="1"/>
  <c r="V88" i="1"/>
  <c r="H89" i="1"/>
  <c r="Z89" i="1" s="1"/>
  <c r="V89" i="1"/>
  <c r="BK91" i="1"/>
  <c r="R91" i="1" s="1"/>
  <c r="I105" i="1"/>
  <c r="J105" i="1" s="1"/>
  <c r="J119" i="1"/>
  <c r="AX119" i="1"/>
  <c r="H119" i="1"/>
  <c r="Z119" i="1" s="1"/>
  <c r="AJ119" i="1"/>
  <c r="M119" i="1"/>
  <c r="AW132" i="1"/>
  <c r="AY132" i="1" s="1"/>
  <c r="AJ139" i="1"/>
  <c r="I139" i="1"/>
  <c r="M139" i="1" s="1"/>
  <c r="I153" i="1"/>
  <c r="H153" i="1"/>
  <c r="Z153" i="1" s="1"/>
  <c r="AJ153" i="1"/>
  <c r="V45" i="1"/>
  <c r="V46" i="1"/>
  <c r="V47" i="1"/>
  <c r="I55" i="1"/>
  <c r="AX55" i="1" s="1"/>
  <c r="R56" i="1"/>
  <c r="R60" i="1"/>
  <c r="V65" i="1"/>
  <c r="V66" i="1"/>
  <c r="V67" i="1"/>
  <c r="V77" i="1"/>
  <c r="V93" i="1"/>
  <c r="BK95" i="1"/>
  <c r="R95" i="1" s="1"/>
  <c r="I103" i="1"/>
  <c r="J103" i="1" s="1"/>
  <c r="H103" i="1"/>
  <c r="Z103" i="1" s="1"/>
  <c r="J109" i="1"/>
  <c r="AX109" i="1"/>
  <c r="H109" i="1"/>
  <c r="Z109" i="1" s="1"/>
  <c r="AJ109" i="1"/>
  <c r="M109" i="1"/>
  <c r="V113" i="1"/>
  <c r="AJ117" i="1"/>
  <c r="I117" i="1"/>
  <c r="J117" i="1" s="1"/>
  <c r="H129" i="1"/>
  <c r="Z129" i="1" s="1"/>
  <c r="AJ129" i="1"/>
  <c r="AJ131" i="1"/>
  <c r="I131" i="1"/>
  <c r="M131" i="1" s="1"/>
  <c r="H131" i="1"/>
  <c r="H159" i="1"/>
  <c r="Z159" i="1" s="1"/>
  <c r="AJ159" i="1"/>
  <c r="V75" i="1"/>
  <c r="V79" i="1"/>
  <c r="V81" i="1"/>
  <c r="BK83" i="1"/>
  <c r="AW83" i="1" s="1"/>
  <c r="AY83" i="1" s="1"/>
  <c r="BK87" i="1"/>
  <c r="AW87" i="1" s="1"/>
  <c r="AY87" i="1" s="1"/>
  <c r="V91" i="1"/>
  <c r="R94" i="1"/>
  <c r="V95" i="1"/>
  <c r="V97" i="1"/>
  <c r="V100" i="1"/>
  <c r="BK102" i="1"/>
  <c r="AW102" i="1" s="1"/>
  <c r="AY102" i="1" s="1"/>
  <c r="V106" i="1"/>
  <c r="V120" i="1"/>
  <c r="AJ123" i="1"/>
  <c r="I123" i="1"/>
  <c r="J123" i="1" s="1"/>
  <c r="AW128" i="1"/>
  <c r="AY128" i="1" s="1"/>
  <c r="R128" i="1"/>
  <c r="AJ137" i="1"/>
  <c r="I137" i="1"/>
  <c r="M137" i="1" s="1"/>
  <c r="H137" i="1"/>
  <c r="Z137" i="1" s="1"/>
  <c r="AJ155" i="1"/>
  <c r="I155" i="1"/>
  <c r="J155" i="1" s="1"/>
  <c r="H155" i="1"/>
  <c r="Z155" i="1" s="1"/>
  <c r="H157" i="1"/>
  <c r="Z157" i="1" s="1"/>
  <c r="AJ157" i="1"/>
  <c r="I157" i="1"/>
  <c r="R106" i="1"/>
  <c r="V108" i="1"/>
  <c r="V112" i="1"/>
  <c r="BK117" i="1"/>
  <c r="AW117" i="1" s="1"/>
  <c r="AY117" i="1" s="1"/>
  <c r="R120" i="1"/>
  <c r="V122" i="1"/>
  <c r="V126" i="1"/>
  <c r="BK133" i="1"/>
  <c r="R133" i="1" s="1"/>
  <c r="V135" i="1"/>
  <c r="V138" i="1"/>
  <c r="BK141" i="1"/>
  <c r="AW141" i="1" s="1"/>
  <c r="AY141" i="1" s="1"/>
  <c r="BK159" i="1"/>
  <c r="R159" i="1" s="1"/>
  <c r="V101" i="1"/>
  <c r="BK103" i="1"/>
  <c r="R103" i="1" s="1"/>
  <c r="BK119" i="1"/>
  <c r="R119" i="1" s="1"/>
  <c r="BK127" i="1"/>
  <c r="R127" i="1" s="1"/>
  <c r="V129" i="1"/>
  <c r="BK131" i="1"/>
  <c r="AW131" i="1" s="1"/>
  <c r="AY131" i="1" s="1"/>
  <c r="BK139" i="1"/>
  <c r="AW139" i="1" s="1"/>
  <c r="AY139" i="1" s="1"/>
  <c r="BK147" i="1"/>
  <c r="AW147" i="1" s="1"/>
  <c r="AY147" i="1" s="1"/>
  <c r="BK149" i="1"/>
  <c r="R149" i="1" s="1"/>
  <c r="V152" i="1"/>
  <c r="BK153" i="1"/>
  <c r="AW153" i="1" s="1"/>
  <c r="AY153" i="1" s="1"/>
  <c r="R158" i="1"/>
  <c r="V159" i="1"/>
  <c r="V111" i="1"/>
  <c r="BK111" i="1"/>
  <c r="R111" i="1" s="1"/>
  <c r="BK115" i="1"/>
  <c r="AW115" i="1" s="1"/>
  <c r="AY115" i="1" s="1"/>
  <c r="V117" i="1"/>
  <c r="V119" i="1"/>
  <c r="BK121" i="1"/>
  <c r="R121" i="1" s="1"/>
  <c r="V123" i="1"/>
  <c r="BK125" i="1"/>
  <c r="R125" i="1" s="1"/>
  <c r="V127" i="1"/>
  <c r="BK137" i="1"/>
  <c r="AW137" i="1" s="1"/>
  <c r="V139" i="1"/>
  <c r="BK143" i="1"/>
  <c r="AW143" i="1" s="1"/>
  <c r="AY143" i="1" s="1"/>
  <c r="V147" i="1"/>
  <c r="BK155" i="1"/>
  <c r="R155" i="1" s="1"/>
  <c r="R24" i="1"/>
  <c r="Z84" i="1"/>
  <c r="AJ19" i="1"/>
  <c r="I19" i="1"/>
  <c r="AX19" i="1" s="1"/>
  <c r="H19" i="1"/>
  <c r="R26" i="1"/>
  <c r="AW26" i="1"/>
  <c r="AY26" i="1" s="1"/>
  <c r="AJ23" i="1"/>
  <c r="H23" i="1"/>
  <c r="I23" i="1"/>
  <c r="AX23" i="1" s="1"/>
  <c r="AJ30" i="1"/>
  <c r="I30" i="1"/>
  <c r="AX30" i="1" s="1"/>
  <c r="H30" i="1"/>
  <c r="AJ34" i="1"/>
  <c r="I34" i="1"/>
  <c r="AX34" i="1" s="1"/>
  <c r="H34" i="1"/>
  <c r="Z76" i="1"/>
  <c r="Z92" i="1"/>
  <c r="R22" i="1"/>
  <c r="H24" i="1"/>
  <c r="AJ24" i="1"/>
  <c r="I24" i="1"/>
  <c r="AX24" i="1" s="1"/>
  <c r="I28" i="1"/>
  <c r="AX28" i="1" s="1"/>
  <c r="AJ28" i="1"/>
  <c r="H28" i="1"/>
  <c r="I32" i="1"/>
  <c r="AX32" i="1" s="1"/>
  <c r="AJ32" i="1"/>
  <c r="H32" i="1"/>
  <c r="H20" i="1"/>
  <c r="AJ20" i="1"/>
  <c r="I20" i="1"/>
  <c r="AX20" i="1" s="1"/>
  <c r="I40" i="1"/>
  <c r="M40" i="1" s="1"/>
  <c r="H40" i="1"/>
  <c r="AJ40" i="1"/>
  <c r="I64" i="1"/>
  <c r="H64" i="1"/>
  <c r="AJ64" i="1"/>
  <c r="AJ68" i="1"/>
  <c r="I68" i="1"/>
  <c r="AX68" i="1" s="1"/>
  <c r="H68" i="1"/>
  <c r="AJ17" i="1"/>
  <c r="AJ21" i="1"/>
  <c r="AJ25" i="1"/>
  <c r="Z36" i="1"/>
  <c r="BK39" i="1"/>
  <c r="R41" i="1"/>
  <c r="AW41" i="1"/>
  <c r="AY41" i="1" s="1"/>
  <c r="AX47" i="1"/>
  <c r="BK47" i="1"/>
  <c r="AJ50" i="1"/>
  <c r="I50" i="1"/>
  <c r="AX50" i="1" s="1"/>
  <c r="BK55" i="1"/>
  <c r="AJ58" i="1"/>
  <c r="I58" i="1"/>
  <c r="AX58" i="1" s="1"/>
  <c r="BK63" i="1"/>
  <c r="I66" i="1"/>
  <c r="AX66" i="1" s="1"/>
  <c r="AJ66" i="1"/>
  <c r="H66" i="1"/>
  <c r="AJ42" i="1"/>
  <c r="I42" i="1"/>
  <c r="AX42" i="1" s="1"/>
  <c r="I49" i="1"/>
  <c r="AX49" i="1" s="1"/>
  <c r="H49" i="1"/>
  <c r="AW61" i="1"/>
  <c r="AY61" i="1" s="1"/>
  <c r="H21" i="1"/>
  <c r="I36" i="1"/>
  <c r="AX36" i="1" s="1"/>
  <c r="AJ36" i="1"/>
  <c r="AJ38" i="1"/>
  <c r="I38" i="1"/>
  <c r="AX38" i="1" s="1"/>
  <c r="I44" i="1"/>
  <c r="M44" i="1" s="1"/>
  <c r="H44" i="1"/>
  <c r="AJ44" i="1"/>
  <c r="AJ46" i="1"/>
  <c r="I46" i="1"/>
  <c r="AX46" i="1" s="1"/>
  <c r="R49" i="1"/>
  <c r="AW49" i="1"/>
  <c r="AY49" i="1" s="1"/>
  <c r="I52" i="1"/>
  <c r="M52" i="1" s="1"/>
  <c r="H52" i="1"/>
  <c r="AJ52" i="1"/>
  <c r="I53" i="1"/>
  <c r="AX53" i="1" s="1"/>
  <c r="H53" i="1"/>
  <c r="I60" i="1"/>
  <c r="H60" i="1"/>
  <c r="AJ60" i="1"/>
  <c r="I61" i="1"/>
  <c r="AX61" i="1" s="1"/>
  <c r="H61" i="1"/>
  <c r="AJ76" i="1"/>
  <c r="I76" i="1"/>
  <c r="AX76" i="1" s="1"/>
  <c r="AJ84" i="1"/>
  <c r="I84" i="1"/>
  <c r="AX84" i="1" s="1"/>
  <c r="AJ92" i="1"/>
  <c r="I92" i="1"/>
  <c r="AX92" i="1" s="1"/>
  <c r="AJ100" i="1"/>
  <c r="I100" i="1"/>
  <c r="AX100" i="1" s="1"/>
  <c r="H100" i="1"/>
  <c r="H42" i="1"/>
  <c r="I48" i="1"/>
  <c r="AX48" i="1" s="1"/>
  <c r="H48" i="1"/>
  <c r="AJ48" i="1"/>
  <c r="Z55" i="1"/>
  <c r="I56" i="1"/>
  <c r="H56" i="1"/>
  <c r="AJ56" i="1"/>
  <c r="I57" i="1"/>
  <c r="AX57" i="1" s="1"/>
  <c r="H57" i="1"/>
  <c r="H17" i="1"/>
  <c r="M18" i="1"/>
  <c r="AX18" i="1"/>
  <c r="H25" i="1"/>
  <c r="I17" i="1"/>
  <c r="M17" i="1" s="1"/>
  <c r="I21" i="1"/>
  <c r="I25" i="1"/>
  <c r="BK27" i="1"/>
  <c r="AX29" i="1"/>
  <c r="BK29" i="1"/>
  <c r="BK31" i="1"/>
  <c r="BK33" i="1"/>
  <c r="BK35" i="1"/>
  <c r="BK43" i="1"/>
  <c r="AJ49" i="1"/>
  <c r="BK51" i="1"/>
  <c r="AJ54" i="1"/>
  <c r="I54" i="1"/>
  <c r="AX54" i="1" s="1"/>
  <c r="AJ57" i="1"/>
  <c r="BK59" i="1"/>
  <c r="AJ62" i="1"/>
  <c r="I62" i="1"/>
  <c r="AX62" i="1" s="1"/>
  <c r="I70" i="1"/>
  <c r="AX70" i="1" s="1"/>
  <c r="AJ70" i="1"/>
  <c r="H70" i="1"/>
  <c r="I74" i="1"/>
  <c r="H74" i="1"/>
  <c r="AJ74" i="1"/>
  <c r="I82" i="1"/>
  <c r="H82" i="1"/>
  <c r="AJ82" i="1"/>
  <c r="I90" i="1"/>
  <c r="M90" i="1" s="1"/>
  <c r="H90" i="1"/>
  <c r="AJ90" i="1"/>
  <c r="BK73" i="1"/>
  <c r="BK81" i="1"/>
  <c r="BK89" i="1"/>
  <c r="AW91" i="1"/>
  <c r="AY91" i="1" s="1"/>
  <c r="I98" i="1"/>
  <c r="M98" i="1" s="1"/>
  <c r="H98" i="1"/>
  <c r="AJ98" i="1"/>
  <c r="I106" i="1"/>
  <c r="M106" i="1" s="1"/>
  <c r="H106" i="1"/>
  <c r="AJ106" i="1"/>
  <c r="I107" i="1"/>
  <c r="AX107" i="1" s="1"/>
  <c r="H107" i="1"/>
  <c r="AJ107" i="1"/>
  <c r="M37" i="1"/>
  <c r="M45" i="1"/>
  <c r="AJ72" i="1"/>
  <c r="I72" i="1"/>
  <c r="AX72" i="1" s="1"/>
  <c r="I78" i="1"/>
  <c r="M78" i="1" s="1"/>
  <c r="H78" i="1"/>
  <c r="AJ78" i="1"/>
  <c r="AJ80" i="1"/>
  <c r="I80" i="1"/>
  <c r="AX80" i="1" s="1"/>
  <c r="BA80" i="1" s="1"/>
  <c r="I86" i="1"/>
  <c r="M86" i="1" s="1"/>
  <c r="H86" i="1"/>
  <c r="AJ86" i="1"/>
  <c r="AJ88" i="1"/>
  <c r="I88" i="1"/>
  <c r="AX88" i="1" s="1"/>
  <c r="I94" i="1"/>
  <c r="M94" i="1" s="1"/>
  <c r="H94" i="1"/>
  <c r="AJ94" i="1"/>
  <c r="R122" i="1"/>
  <c r="BK65" i="1"/>
  <c r="AX67" i="1"/>
  <c r="BK67" i="1"/>
  <c r="BK69" i="1"/>
  <c r="BK71" i="1"/>
  <c r="BK77" i="1"/>
  <c r="R79" i="1"/>
  <c r="AW79" i="1"/>
  <c r="AY79" i="1" s="1"/>
  <c r="S80" i="1"/>
  <c r="T80" i="1" s="1"/>
  <c r="AX85" i="1"/>
  <c r="BK85" i="1"/>
  <c r="BK93" i="1"/>
  <c r="Z113" i="1"/>
  <c r="Z65" i="1"/>
  <c r="Z85" i="1"/>
  <c r="AX97" i="1"/>
  <c r="BK97" i="1"/>
  <c r="AW99" i="1"/>
  <c r="AY99" i="1" s="1"/>
  <c r="BK105" i="1"/>
  <c r="AJ108" i="1"/>
  <c r="I108" i="1"/>
  <c r="AX108" i="1" s="1"/>
  <c r="AW114" i="1"/>
  <c r="AY114" i="1" s="1"/>
  <c r="R114" i="1"/>
  <c r="J115" i="1"/>
  <c r="M115" i="1"/>
  <c r="AX115" i="1"/>
  <c r="Z116" i="1"/>
  <c r="R139" i="1"/>
  <c r="M75" i="1"/>
  <c r="M79" i="1"/>
  <c r="AX79" i="1"/>
  <c r="AX87" i="1"/>
  <c r="AJ96" i="1"/>
  <c r="I96" i="1"/>
  <c r="M96" i="1" s="1"/>
  <c r="I102" i="1"/>
  <c r="H102" i="1"/>
  <c r="AJ102" i="1"/>
  <c r="AJ104" i="1"/>
  <c r="I104" i="1"/>
  <c r="AX104" i="1" s="1"/>
  <c r="R107" i="1"/>
  <c r="AW107" i="1"/>
  <c r="AY107" i="1" s="1"/>
  <c r="I110" i="1"/>
  <c r="M110" i="1" s="1"/>
  <c r="H110" i="1"/>
  <c r="AJ110" i="1"/>
  <c r="I111" i="1"/>
  <c r="AX111" i="1" s="1"/>
  <c r="H111" i="1"/>
  <c r="J143" i="1"/>
  <c r="AX143" i="1"/>
  <c r="M143" i="1"/>
  <c r="H96" i="1"/>
  <c r="BK101" i="1"/>
  <c r="BK109" i="1"/>
  <c r="AJ112" i="1"/>
  <c r="I112" i="1"/>
  <c r="AX112" i="1" s="1"/>
  <c r="M113" i="1"/>
  <c r="BK113" i="1"/>
  <c r="R129" i="1"/>
  <c r="AW129" i="1"/>
  <c r="AY129" i="1" s="1"/>
  <c r="R130" i="1"/>
  <c r="AW130" i="1"/>
  <c r="AY130" i="1" s="1"/>
  <c r="Z142" i="1"/>
  <c r="Z97" i="1"/>
  <c r="Z105" i="1"/>
  <c r="I116" i="1"/>
  <c r="AJ116" i="1"/>
  <c r="AJ118" i="1"/>
  <c r="I118" i="1"/>
  <c r="AX118" i="1" s="1"/>
  <c r="I124" i="1"/>
  <c r="M124" i="1" s="1"/>
  <c r="H124" i="1"/>
  <c r="AJ124" i="1"/>
  <c r="AJ126" i="1"/>
  <c r="I126" i="1"/>
  <c r="AX126" i="1" s="1"/>
  <c r="AW126" i="1"/>
  <c r="AY126" i="1" s="1"/>
  <c r="I132" i="1"/>
  <c r="H132" i="1"/>
  <c r="AJ132" i="1"/>
  <c r="I133" i="1"/>
  <c r="AX133" i="1" s="1"/>
  <c r="H133" i="1"/>
  <c r="AJ142" i="1"/>
  <c r="I142" i="1"/>
  <c r="AX142" i="1" s="1"/>
  <c r="M103" i="1"/>
  <c r="AX103" i="1"/>
  <c r="AJ113" i="1"/>
  <c r="H114" i="1"/>
  <c r="R123" i="1"/>
  <c r="S126" i="1"/>
  <c r="T126" i="1" s="1"/>
  <c r="AA126" i="1" s="1"/>
  <c r="AJ134" i="1"/>
  <c r="I134" i="1"/>
  <c r="AX134" i="1" s="1"/>
  <c r="I114" i="1"/>
  <c r="M114" i="1" s="1"/>
  <c r="I120" i="1"/>
  <c r="M120" i="1" s="1"/>
  <c r="H120" i="1"/>
  <c r="AJ120" i="1"/>
  <c r="AJ122" i="1"/>
  <c r="I122" i="1"/>
  <c r="AX122" i="1" s="1"/>
  <c r="I128" i="1"/>
  <c r="H128" i="1"/>
  <c r="AJ128" i="1"/>
  <c r="AJ130" i="1"/>
  <c r="I130" i="1"/>
  <c r="AX130" i="1" s="1"/>
  <c r="Z156" i="1"/>
  <c r="Z115" i="1"/>
  <c r="Z123" i="1"/>
  <c r="Z127" i="1"/>
  <c r="Z131" i="1"/>
  <c r="AJ138" i="1"/>
  <c r="I138" i="1"/>
  <c r="AX138" i="1" s="1"/>
  <c r="Z143" i="1"/>
  <c r="I144" i="1"/>
  <c r="H144" i="1"/>
  <c r="AJ144" i="1"/>
  <c r="M125" i="1"/>
  <c r="M129" i="1"/>
  <c r="AX129" i="1"/>
  <c r="S138" i="1"/>
  <c r="T138" i="1" s="1"/>
  <c r="AA138" i="1" s="1"/>
  <c r="H149" i="1"/>
  <c r="AJ149" i="1"/>
  <c r="I149" i="1"/>
  <c r="AJ156" i="1"/>
  <c r="I156" i="1"/>
  <c r="AX156" i="1" s="1"/>
  <c r="I136" i="1"/>
  <c r="R136" i="1"/>
  <c r="I140" i="1"/>
  <c r="M140" i="1" s="1"/>
  <c r="H140" i="1"/>
  <c r="AJ140" i="1"/>
  <c r="I141" i="1"/>
  <c r="AX141" i="1" s="1"/>
  <c r="H141" i="1"/>
  <c r="AJ145" i="1"/>
  <c r="I145" i="1"/>
  <c r="AX145" i="1" s="1"/>
  <c r="H145" i="1"/>
  <c r="R151" i="1"/>
  <c r="Z139" i="1"/>
  <c r="H146" i="1"/>
  <c r="AJ146" i="1"/>
  <c r="S152" i="1"/>
  <c r="T152" i="1" s="1"/>
  <c r="P152" i="1" s="1"/>
  <c r="N152" i="1" s="1"/>
  <c r="Q152" i="1" s="1"/>
  <c r="AW155" i="1"/>
  <c r="AY155" i="1" s="1"/>
  <c r="AW157" i="1"/>
  <c r="AY157" i="1" s="1"/>
  <c r="R157" i="1"/>
  <c r="AJ148" i="1"/>
  <c r="I148" i="1"/>
  <c r="AX148" i="1" s="1"/>
  <c r="I150" i="1"/>
  <c r="H150" i="1"/>
  <c r="AJ150" i="1"/>
  <c r="M157" i="1"/>
  <c r="V145" i="1"/>
  <c r="V148" i="1"/>
  <c r="AJ152" i="1"/>
  <c r="I152" i="1"/>
  <c r="AX152" i="1" s="1"/>
  <c r="I154" i="1"/>
  <c r="M154" i="1" s="1"/>
  <c r="H154" i="1"/>
  <c r="AJ154" i="1"/>
  <c r="I158" i="1"/>
  <c r="M158" i="1" s="1"/>
  <c r="H158" i="1"/>
  <c r="AJ158" i="1"/>
  <c r="H147" i="1"/>
  <c r="I147" i="1"/>
  <c r="M151" i="1"/>
  <c r="AX151" i="1"/>
  <c r="M159" i="1"/>
  <c r="AX159" i="1"/>
  <c r="R83" i="1" l="1"/>
  <c r="AW37" i="1"/>
  <c r="AY37" i="1" s="1"/>
  <c r="AW145" i="1"/>
  <c r="AY145" i="1" s="1"/>
  <c r="R144" i="1"/>
  <c r="BA118" i="1"/>
  <c r="M117" i="1"/>
  <c r="AW103" i="1"/>
  <c r="AY103" i="1" s="1"/>
  <c r="R58" i="1"/>
  <c r="S58" i="1" s="1"/>
  <c r="T58" i="1" s="1"/>
  <c r="AA58" i="1" s="1"/>
  <c r="R140" i="1"/>
  <c r="S140" i="1" s="1"/>
  <c r="T140" i="1" s="1"/>
  <c r="AB140" i="1" s="1"/>
  <c r="R131" i="1"/>
  <c r="AW112" i="1"/>
  <c r="AY112" i="1" s="1"/>
  <c r="R42" i="1"/>
  <c r="AW142" i="1"/>
  <c r="AY142" i="1" s="1"/>
  <c r="AX77" i="1"/>
  <c r="AX71" i="1"/>
  <c r="AX31" i="1"/>
  <c r="M22" i="1"/>
  <c r="BA61" i="1"/>
  <c r="BA42" i="1"/>
  <c r="AW134" i="1"/>
  <c r="AY134" i="1" s="1"/>
  <c r="AX83" i="1"/>
  <c r="BA83" i="1" s="1"/>
  <c r="M83" i="1"/>
  <c r="R78" i="1"/>
  <c r="AW32" i="1"/>
  <c r="AY32" i="1" s="1"/>
  <c r="BA48" i="1"/>
  <c r="AW127" i="1"/>
  <c r="AY127" i="1" s="1"/>
  <c r="AX26" i="1"/>
  <c r="BA26" i="1" s="1"/>
  <c r="AW45" i="1"/>
  <c r="AY45" i="1" s="1"/>
  <c r="AW46" i="1"/>
  <c r="AY46" i="1" s="1"/>
  <c r="BA30" i="1"/>
  <c r="M71" i="1"/>
  <c r="R75" i="1"/>
  <c r="BA92" i="1"/>
  <c r="R88" i="1"/>
  <c r="S88" i="1" s="1"/>
  <c r="T88" i="1" s="1"/>
  <c r="AA88" i="1" s="1"/>
  <c r="R48" i="1"/>
  <c r="J104" i="1"/>
  <c r="M87" i="1"/>
  <c r="M69" i="1"/>
  <c r="AW138" i="1"/>
  <c r="AY138" i="1" s="1"/>
  <c r="R90" i="1"/>
  <c r="AW28" i="1"/>
  <c r="AY28" i="1" s="1"/>
  <c r="M123" i="1"/>
  <c r="AW149" i="1"/>
  <c r="AY149" i="1" s="1"/>
  <c r="M134" i="1"/>
  <c r="BA38" i="1"/>
  <c r="M49" i="1"/>
  <c r="AW20" i="1"/>
  <c r="AY20" i="1" s="1"/>
  <c r="R44" i="1"/>
  <c r="M33" i="1"/>
  <c r="P142" i="1"/>
  <c r="N142" i="1" s="1"/>
  <c r="Q142" i="1" s="1"/>
  <c r="AA142" i="1"/>
  <c r="AX121" i="1"/>
  <c r="BA121" i="1" s="1"/>
  <c r="R117" i="1"/>
  <c r="M77" i="1"/>
  <c r="R36" i="1"/>
  <c r="S36" i="1" s="1"/>
  <c r="T36" i="1" s="1"/>
  <c r="U36" i="1" s="1"/>
  <c r="Y36" i="1" s="1"/>
  <c r="R108" i="1"/>
  <c r="S108" i="1" s="1"/>
  <c r="T108" i="1" s="1"/>
  <c r="U108" i="1" s="1"/>
  <c r="Y108" i="1" s="1"/>
  <c r="BA68" i="1"/>
  <c r="R86" i="1"/>
  <c r="R68" i="1"/>
  <c r="S68" i="1" s="1"/>
  <c r="T68" i="1" s="1"/>
  <c r="M155" i="1"/>
  <c r="R146" i="1"/>
  <c r="M121" i="1"/>
  <c r="R137" i="1"/>
  <c r="S137" i="1" s="1"/>
  <c r="T137" i="1" s="1"/>
  <c r="AW125" i="1"/>
  <c r="AY125" i="1" s="1"/>
  <c r="M104" i="1"/>
  <c r="J72" i="1"/>
  <c r="AW111" i="1"/>
  <c r="AY111" i="1" s="1"/>
  <c r="S100" i="1"/>
  <c r="T100" i="1" s="1"/>
  <c r="AA100" i="1" s="1"/>
  <c r="J152" i="1"/>
  <c r="R116" i="1"/>
  <c r="S116" i="1" s="1"/>
  <c r="T116" i="1" s="1"/>
  <c r="R156" i="1"/>
  <c r="S156" i="1" s="1"/>
  <c r="T156" i="1" s="1"/>
  <c r="U156" i="1" s="1"/>
  <c r="Y156" i="1" s="1"/>
  <c r="R84" i="1"/>
  <c r="S84" i="1" s="1"/>
  <c r="T84" i="1" s="1"/>
  <c r="AA84" i="1" s="1"/>
  <c r="BA146" i="1"/>
  <c r="AW19" i="1"/>
  <c r="AY19" i="1" s="1"/>
  <c r="AW100" i="1"/>
  <c r="AY100" i="1" s="1"/>
  <c r="M107" i="1"/>
  <c r="S25" i="1"/>
  <c r="T25" i="1" s="1"/>
  <c r="AB25" i="1" s="1"/>
  <c r="R98" i="1"/>
  <c r="S98" i="1" s="1"/>
  <c r="T98" i="1" s="1"/>
  <c r="AA98" i="1" s="1"/>
  <c r="R147" i="1"/>
  <c r="S147" i="1" s="1"/>
  <c r="T147" i="1" s="1"/>
  <c r="P147" i="1" s="1"/>
  <c r="N147" i="1" s="1"/>
  <c r="Q147" i="1" s="1"/>
  <c r="BA130" i="1"/>
  <c r="S94" i="1"/>
  <c r="T94" i="1" s="1"/>
  <c r="AA94" i="1" s="1"/>
  <c r="AX45" i="1"/>
  <c r="AW54" i="1"/>
  <c r="AY54" i="1" s="1"/>
  <c r="M26" i="1"/>
  <c r="J31" i="1"/>
  <c r="AX131" i="1"/>
  <c r="AW119" i="1"/>
  <c r="BA119" i="1" s="1"/>
  <c r="BA79" i="1"/>
  <c r="J88" i="1"/>
  <c r="BA70" i="1"/>
  <c r="R53" i="1"/>
  <c r="BA34" i="1"/>
  <c r="R104" i="1"/>
  <c r="S104" i="1" s="1"/>
  <c r="T104" i="1" s="1"/>
  <c r="U104" i="1" s="1"/>
  <c r="Y104" i="1" s="1"/>
  <c r="AW25" i="1"/>
  <c r="AY25" i="1" s="1"/>
  <c r="AW159" i="1"/>
  <c r="AY159" i="1" s="1"/>
  <c r="BA112" i="1"/>
  <c r="AW124" i="1"/>
  <c r="AY124" i="1" s="1"/>
  <c r="R143" i="1"/>
  <c r="S145" i="1"/>
  <c r="T145" i="1" s="1"/>
  <c r="AB145" i="1" s="1"/>
  <c r="R141" i="1"/>
  <c r="S141" i="1" s="1"/>
  <c r="T141" i="1" s="1"/>
  <c r="P141" i="1" s="1"/>
  <c r="N141" i="1" s="1"/>
  <c r="Q141" i="1" s="1"/>
  <c r="AX35" i="1"/>
  <c r="S32" i="1"/>
  <c r="T32" i="1" s="1"/>
  <c r="U32" i="1" s="1"/>
  <c r="Y32" i="1" s="1"/>
  <c r="BA88" i="1"/>
  <c r="AX41" i="1"/>
  <c r="BA41" i="1" s="1"/>
  <c r="AW152" i="1"/>
  <c r="AY152" i="1" s="1"/>
  <c r="BA134" i="1"/>
  <c r="AX75" i="1"/>
  <c r="BA75" i="1" s="1"/>
  <c r="AX105" i="1"/>
  <c r="R154" i="1"/>
  <c r="AY135" i="1"/>
  <c r="BA87" i="1"/>
  <c r="BA141" i="1"/>
  <c r="R115" i="1"/>
  <c r="S115" i="1" s="1"/>
  <c r="T115" i="1" s="1"/>
  <c r="BA108" i="1"/>
  <c r="AX123" i="1"/>
  <c r="BA123" i="1" s="1"/>
  <c r="AW121" i="1"/>
  <c r="AY121" i="1" s="1"/>
  <c r="M57" i="1"/>
  <c r="M48" i="1"/>
  <c r="BA36" i="1"/>
  <c r="AW18" i="1"/>
  <c r="AY18" i="1" s="1"/>
  <c r="M85" i="1"/>
  <c r="R153" i="1"/>
  <c r="S153" i="1" s="1"/>
  <c r="T153" i="1" s="1"/>
  <c r="AW148" i="1"/>
  <c r="AY148" i="1" s="1"/>
  <c r="J145" i="1"/>
  <c r="M141" i="1"/>
  <c r="AW133" i="1"/>
  <c r="AY133" i="1" s="1"/>
  <c r="M130" i="1"/>
  <c r="M142" i="1"/>
  <c r="AX91" i="1"/>
  <c r="BA91" i="1" s="1"/>
  <c r="R135" i="1"/>
  <c r="S135" i="1" s="1"/>
  <c r="T135" i="1" s="1"/>
  <c r="R87" i="1"/>
  <c r="S87" i="1" s="1"/>
  <c r="T87" i="1" s="1"/>
  <c r="M41" i="1"/>
  <c r="S106" i="1"/>
  <c r="T106" i="1" s="1"/>
  <c r="AA106" i="1" s="1"/>
  <c r="S70" i="1"/>
  <c r="T70" i="1" s="1"/>
  <c r="U70" i="1" s="1"/>
  <c r="Y70" i="1" s="1"/>
  <c r="AX33" i="1"/>
  <c r="BA18" i="1"/>
  <c r="AW57" i="1"/>
  <c r="AY57" i="1" s="1"/>
  <c r="J53" i="1"/>
  <c r="J42" i="1"/>
  <c r="M32" i="1"/>
  <c r="R110" i="1"/>
  <c r="S110" i="1" s="1"/>
  <c r="T110" i="1" s="1"/>
  <c r="R74" i="1"/>
  <c r="S74" i="1" s="1"/>
  <c r="T74" i="1" s="1"/>
  <c r="R82" i="1"/>
  <c r="M89" i="1"/>
  <c r="J69" i="1"/>
  <c r="R76" i="1"/>
  <c r="S76" i="1" s="1"/>
  <c r="T76" i="1" s="1"/>
  <c r="AB76" i="1" s="1"/>
  <c r="R40" i="1"/>
  <c r="S40" i="1" s="1"/>
  <c r="T40" i="1" s="1"/>
  <c r="P40" i="1" s="1"/>
  <c r="N40" i="1" s="1"/>
  <c r="Q40" i="1" s="1"/>
  <c r="M35" i="1"/>
  <c r="J135" i="1"/>
  <c r="AX135" i="1"/>
  <c r="BA135" i="1" s="1"/>
  <c r="J80" i="1"/>
  <c r="AW62" i="1"/>
  <c r="AY62" i="1" s="1"/>
  <c r="BA84" i="1"/>
  <c r="M61" i="1"/>
  <c r="M42" i="1"/>
  <c r="M58" i="1"/>
  <c r="AW50" i="1"/>
  <c r="AY50" i="1" s="1"/>
  <c r="AX39" i="1"/>
  <c r="M34" i="1"/>
  <c r="AX155" i="1"/>
  <c r="BA155" i="1" s="1"/>
  <c r="S158" i="1"/>
  <c r="T158" i="1" s="1"/>
  <c r="AA158" i="1" s="1"/>
  <c r="AX125" i="1"/>
  <c r="BA125" i="1" s="1"/>
  <c r="AX117" i="1"/>
  <c r="S144" i="1"/>
  <c r="T144" i="1" s="1"/>
  <c r="AA144" i="1" s="1"/>
  <c r="BA122" i="1"/>
  <c r="BA103" i="1"/>
  <c r="BA104" i="1"/>
  <c r="M91" i="1"/>
  <c r="AX37" i="1"/>
  <c r="BA37" i="1" s="1"/>
  <c r="BA76" i="1"/>
  <c r="AX22" i="1"/>
  <c r="BA22" i="1" s="1"/>
  <c r="S28" i="1"/>
  <c r="T28" i="1" s="1"/>
  <c r="AA28" i="1" s="1"/>
  <c r="S34" i="1"/>
  <c r="T34" i="1" s="1"/>
  <c r="AA34" i="1" s="1"/>
  <c r="J89" i="1"/>
  <c r="M39" i="1"/>
  <c r="AW66" i="1"/>
  <c r="AY66" i="1" s="1"/>
  <c r="R66" i="1"/>
  <c r="S66" i="1" s="1"/>
  <c r="T66" i="1" s="1"/>
  <c r="AA66" i="1" s="1"/>
  <c r="R23" i="1"/>
  <c r="S23" i="1" s="1"/>
  <c r="T23" i="1" s="1"/>
  <c r="AA23" i="1" s="1"/>
  <c r="AW23" i="1"/>
  <c r="AY23" i="1" s="1"/>
  <c r="J55" i="1"/>
  <c r="M55" i="1"/>
  <c r="J93" i="1"/>
  <c r="M93" i="1"/>
  <c r="J127" i="1"/>
  <c r="AX127" i="1"/>
  <c r="M148" i="1"/>
  <c r="M145" i="1"/>
  <c r="AX99" i="1"/>
  <c r="BA99" i="1" s="1"/>
  <c r="J142" i="1"/>
  <c r="BA126" i="1"/>
  <c r="J131" i="1"/>
  <c r="AX93" i="1"/>
  <c r="BA72" i="1"/>
  <c r="AW95" i="1"/>
  <c r="AY95" i="1" s="1"/>
  <c r="M54" i="1"/>
  <c r="M100" i="1"/>
  <c r="M92" i="1"/>
  <c r="M76" i="1"/>
  <c r="BA53" i="1"/>
  <c r="M46" i="1"/>
  <c r="M38" i="1"/>
  <c r="J49" i="1"/>
  <c r="AX63" i="1"/>
  <c r="J58" i="1"/>
  <c r="M68" i="1"/>
  <c r="J28" i="1"/>
  <c r="J24" i="1"/>
  <c r="P92" i="1"/>
  <c r="N92" i="1" s="1"/>
  <c r="Q92" i="1" s="1"/>
  <c r="J34" i="1"/>
  <c r="J23" i="1"/>
  <c r="J137" i="1"/>
  <c r="AX137" i="1"/>
  <c r="BA137" i="1" s="1"/>
  <c r="R102" i="1"/>
  <c r="S102" i="1" s="1"/>
  <c r="T102" i="1" s="1"/>
  <c r="J67" i="1"/>
  <c r="M67" i="1"/>
  <c r="M63" i="1"/>
  <c r="J51" i="1"/>
  <c r="AX51" i="1"/>
  <c r="M51" i="1"/>
  <c r="J146" i="1"/>
  <c r="J153" i="1"/>
  <c r="AX153" i="1"/>
  <c r="BA153" i="1" s="1"/>
  <c r="J95" i="1"/>
  <c r="AX95" i="1"/>
  <c r="M146" i="1"/>
  <c r="BA129" i="1"/>
  <c r="M99" i="1"/>
  <c r="M95" i="1"/>
  <c r="M72" i="1"/>
  <c r="J70" i="1"/>
  <c r="J54" i="1"/>
  <c r="S17" i="1"/>
  <c r="T17" i="1" s="1"/>
  <c r="AA17" i="1" s="1"/>
  <c r="J100" i="1"/>
  <c r="J92" i="1"/>
  <c r="M84" i="1"/>
  <c r="J76" i="1"/>
  <c r="J46" i="1"/>
  <c r="J38" i="1"/>
  <c r="K38" i="1" s="1"/>
  <c r="L38" i="1" s="1"/>
  <c r="J157" i="1"/>
  <c r="AX157" i="1"/>
  <c r="BA157" i="1" s="1"/>
  <c r="J139" i="1"/>
  <c r="AX139" i="1"/>
  <c r="BA139" i="1" s="1"/>
  <c r="M105" i="1"/>
  <c r="J65" i="1"/>
  <c r="M65" i="1"/>
  <c r="J101" i="1"/>
  <c r="AX101" i="1"/>
  <c r="M101" i="1"/>
  <c r="J59" i="1"/>
  <c r="AX59" i="1"/>
  <c r="M27" i="1"/>
  <c r="AX27" i="1"/>
  <c r="J43" i="1"/>
  <c r="AX43" i="1"/>
  <c r="M153" i="1"/>
  <c r="BA156" i="1"/>
  <c r="M127" i="1"/>
  <c r="BA143" i="1"/>
  <c r="J68" i="1"/>
  <c r="BA28" i="1"/>
  <c r="U25" i="1"/>
  <c r="Y25" i="1" s="1"/>
  <c r="S159" i="1"/>
  <c r="T159" i="1" s="1"/>
  <c r="AX136" i="1"/>
  <c r="BA136" i="1" s="1"/>
  <c r="J136" i="1"/>
  <c r="Z149" i="1"/>
  <c r="AX144" i="1"/>
  <c r="BA144" i="1" s="1"/>
  <c r="J144" i="1"/>
  <c r="Z128" i="1"/>
  <c r="S129" i="1"/>
  <c r="T129" i="1" s="1"/>
  <c r="AW105" i="1"/>
  <c r="AY105" i="1" s="1"/>
  <c r="R105" i="1"/>
  <c r="AW69" i="1"/>
  <c r="AY69" i="1" s="1"/>
  <c r="R69" i="1"/>
  <c r="AW65" i="1"/>
  <c r="AY65" i="1" s="1"/>
  <c r="R65" i="1"/>
  <c r="S121" i="1"/>
  <c r="T121" i="1" s="1"/>
  <c r="S91" i="1"/>
  <c r="T91" i="1" s="1"/>
  <c r="AW73" i="1"/>
  <c r="R73" i="1"/>
  <c r="Z74" i="1"/>
  <c r="R33" i="1"/>
  <c r="AW33" i="1"/>
  <c r="AY33" i="1" s="1"/>
  <c r="R29" i="1"/>
  <c r="AW29" i="1"/>
  <c r="AY29" i="1" s="1"/>
  <c r="AX25" i="1"/>
  <c r="BA25" i="1" s="1"/>
  <c r="J25" i="1"/>
  <c r="Z57" i="1"/>
  <c r="Z48" i="1"/>
  <c r="Z42" i="1"/>
  <c r="Z61" i="1"/>
  <c r="Z44" i="1"/>
  <c r="S53" i="1"/>
  <c r="T53" i="1" s="1"/>
  <c r="P53" i="1" s="1"/>
  <c r="N53" i="1" s="1"/>
  <c r="Q53" i="1" s="1"/>
  <c r="K53" i="1" s="1"/>
  <c r="L53" i="1" s="1"/>
  <c r="AW47" i="1"/>
  <c r="AY47" i="1" s="1"/>
  <c r="R47" i="1"/>
  <c r="AB94" i="1"/>
  <c r="Z40" i="1"/>
  <c r="Z20" i="1"/>
  <c r="S48" i="1"/>
  <c r="T48" i="1" s="1"/>
  <c r="P48" i="1" s="1"/>
  <c r="N48" i="1" s="1"/>
  <c r="Q48" i="1" s="1"/>
  <c r="Z30" i="1"/>
  <c r="S26" i="1"/>
  <c r="T26" i="1" s="1"/>
  <c r="Z19" i="1"/>
  <c r="Z146" i="1"/>
  <c r="S149" i="1"/>
  <c r="T149" i="1" s="1"/>
  <c r="S117" i="1"/>
  <c r="T117" i="1" s="1"/>
  <c r="Z132" i="1"/>
  <c r="AX102" i="1"/>
  <c r="BA102" i="1" s="1"/>
  <c r="J102" i="1"/>
  <c r="Z147" i="1"/>
  <c r="S146" i="1"/>
  <c r="T146" i="1" s="1"/>
  <c r="J148" i="1"/>
  <c r="AX149" i="1"/>
  <c r="M149" i="1"/>
  <c r="S143" i="1"/>
  <c r="T143" i="1" s="1"/>
  <c r="M144" i="1"/>
  <c r="AY137" i="1"/>
  <c r="U134" i="1"/>
  <c r="Y134" i="1" s="1"/>
  <c r="AB134" i="1"/>
  <c r="J130" i="1"/>
  <c r="AX128" i="1"/>
  <c r="BA128" i="1" s="1"/>
  <c r="J128" i="1"/>
  <c r="M122" i="1"/>
  <c r="Z120" i="1"/>
  <c r="J134" i="1"/>
  <c r="U126" i="1"/>
  <c r="Y126" i="1" s="1"/>
  <c r="P126" i="1"/>
  <c r="N126" i="1" s="1"/>
  <c r="Q126" i="1" s="1"/>
  <c r="AB126" i="1"/>
  <c r="AC126" i="1" s="1"/>
  <c r="S123" i="1"/>
  <c r="T123" i="1" s="1"/>
  <c r="M133" i="1"/>
  <c r="AX132" i="1"/>
  <c r="BA132" i="1" s="1"/>
  <c r="J132" i="1"/>
  <c r="M126" i="1"/>
  <c r="Z124" i="1"/>
  <c r="M118" i="1"/>
  <c r="AX116" i="1"/>
  <c r="BA116" i="1" s="1"/>
  <c r="J116" i="1"/>
  <c r="BA127" i="1"/>
  <c r="U116" i="1"/>
  <c r="Y116" i="1" s="1"/>
  <c r="AB116" i="1"/>
  <c r="M112" i="1"/>
  <c r="AB104" i="1"/>
  <c r="AW101" i="1"/>
  <c r="R101" i="1"/>
  <c r="Z96" i="1"/>
  <c r="AA116" i="1"/>
  <c r="Z110" i="1"/>
  <c r="M102" i="1"/>
  <c r="S120" i="1"/>
  <c r="T120" i="1" s="1"/>
  <c r="BA115" i="1"/>
  <c r="M108" i="1"/>
  <c r="AW97" i="1"/>
  <c r="AY97" i="1" s="1"/>
  <c r="R97" i="1"/>
  <c r="AW93" i="1"/>
  <c r="AY93" i="1" s="1"/>
  <c r="R93" i="1"/>
  <c r="AB88" i="1"/>
  <c r="AC88" i="1" s="1"/>
  <c r="AW85" i="1"/>
  <c r="AY85" i="1" s="1"/>
  <c r="R85" i="1"/>
  <c r="U80" i="1"/>
  <c r="Y80" i="1" s="1"/>
  <c r="AB80" i="1"/>
  <c r="AW77" i="1"/>
  <c r="AY77" i="1" s="1"/>
  <c r="R77" i="1"/>
  <c r="U72" i="1"/>
  <c r="Y72" i="1" s="1"/>
  <c r="AB72" i="1"/>
  <c r="AC72" i="1" s="1"/>
  <c r="J107" i="1"/>
  <c r="P106" i="1"/>
  <c r="N106" i="1" s="1"/>
  <c r="Q106" i="1" s="1"/>
  <c r="Z106" i="1"/>
  <c r="Z98" i="1"/>
  <c r="S83" i="1"/>
  <c r="T83" i="1" s="1"/>
  <c r="S95" i="1"/>
  <c r="T95" i="1" s="1"/>
  <c r="Z82" i="1"/>
  <c r="AX74" i="1"/>
  <c r="BA74" i="1" s="1"/>
  <c r="J74" i="1"/>
  <c r="AW59" i="1"/>
  <c r="R59" i="1"/>
  <c r="U46" i="1"/>
  <c r="Y46" i="1" s="1"/>
  <c r="AB46" i="1"/>
  <c r="AW43" i="1"/>
  <c r="R43" i="1"/>
  <c r="U38" i="1"/>
  <c r="Y38" i="1" s="1"/>
  <c r="AB38" i="1"/>
  <c r="J36" i="1"/>
  <c r="AX21" i="1"/>
  <c r="BA21" i="1" s="1"/>
  <c r="J21" i="1"/>
  <c r="U62" i="1"/>
  <c r="Y62" i="1" s="1"/>
  <c r="AB62" i="1"/>
  <c r="P62" i="1"/>
  <c r="N62" i="1" s="1"/>
  <c r="Q62" i="1" s="1"/>
  <c r="Z56" i="1"/>
  <c r="Z60" i="1"/>
  <c r="Z53" i="1"/>
  <c r="U50" i="1"/>
  <c r="Y50" i="1" s="1"/>
  <c r="P50" i="1"/>
  <c r="N50" i="1" s="1"/>
  <c r="Q50" i="1" s="1"/>
  <c r="AB50" i="1"/>
  <c r="AC50" i="1" s="1"/>
  <c r="AX44" i="1"/>
  <c r="BA44" i="1" s="1"/>
  <c r="J44" i="1"/>
  <c r="M36" i="1"/>
  <c r="S111" i="1"/>
  <c r="T111" i="1" s="1"/>
  <c r="S96" i="1"/>
  <c r="T96" i="1" s="1"/>
  <c r="Z66" i="1"/>
  <c r="M66" i="1"/>
  <c r="AA62" i="1"/>
  <c r="M50" i="1"/>
  <c r="S42" i="1"/>
  <c r="T42" i="1" s="1"/>
  <c r="AW39" i="1"/>
  <c r="AY39" i="1" s="1"/>
  <c r="R39" i="1"/>
  <c r="Z64" i="1"/>
  <c r="AX40" i="1"/>
  <c r="BA40" i="1" s="1"/>
  <c r="J40" i="1"/>
  <c r="J20" i="1"/>
  <c r="BA24" i="1"/>
  <c r="Z24" i="1"/>
  <c r="J30" i="1"/>
  <c r="Z23" i="1"/>
  <c r="S60" i="1"/>
  <c r="T60" i="1" s="1"/>
  <c r="S44" i="1"/>
  <c r="T44" i="1" s="1"/>
  <c r="P44" i="1" s="1"/>
  <c r="N44" i="1" s="1"/>
  <c r="Q44" i="1" s="1"/>
  <c r="M21" i="1"/>
  <c r="S64" i="1"/>
  <c r="T64" i="1" s="1"/>
  <c r="J147" i="1"/>
  <c r="AX147" i="1"/>
  <c r="BA147" i="1" s="1"/>
  <c r="Z145" i="1"/>
  <c r="U138" i="1"/>
  <c r="Y138" i="1" s="1"/>
  <c r="AB138" i="1"/>
  <c r="AC138" i="1" s="1"/>
  <c r="P138" i="1"/>
  <c r="N138" i="1" s="1"/>
  <c r="Q138" i="1" s="1"/>
  <c r="AW113" i="1"/>
  <c r="R113" i="1"/>
  <c r="AW109" i="1"/>
  <c r="R109" i="1"/>
  <c r="Z111" i="1"/>
  <c r="S114" i="1"/>
  <c r="T114" i="1" s="1"/>
  <c r="Z154" i="1"/>
  <c r="AX150" i="1"/>
  <c r="BA150" i="1" s="1"/>
  <c r="J150" i="1"/>
  <c r="S155" i="1"/>
  <c r="T155" i="1" s="1"/>
  <c r="S151" i="1"/>
  <c r="T151" i="1" s="1"/>
  <c r="S148" i="1"/>
  <c r="T148" i="1" s="1"/>
  <c r="J141" i="1"/>
  <c r="S154" i="1"/>
  <c r="T154" i="1" s="1"/>
  <c r="BA151" i="1"/>
  <c r="AX154" i="1"/>
  <c r="BA154" i="1" s="1"/>
  <c r="J154" i="1"/>
  <c r="M152" i="1"/>
  <c r="K152" i="1"/>
  <c r="L152" i="1" s="1"/>
  <c r="M150" i="1"/>
  <c r="S157" i="1"/>
  <c r="T157" i="1" s="1"/>
  <c r="AA152" i="1"/>
  <c r="U152" i="1"/>
  <c r="Y152" i="1" s="1"/>
  <c r="AB152" i="1"/>
  <c r="BA145" i="1"/>
  <c r="Z141" i="1"/>
  <c r="S136" i="1"/>
  <c r="T136" i="1" s="1"/>
  <c r="M156" i="1"/>
  <c r="J149" i="1"/>
  <c r="BA117" i="1"/>
  <c r="U142" i="1"/>
  <c r="Y142" i="1" s="1"/>
  <c r="AB142" i="1"/>
  <c r="M138" i="1"/>
  <c r="M128" i="1"/>
  <c r="J122" i="1"/>
  <c r="AX120" i="1"/>
  <c r="BA120" i="1" s="1"/>
  <c r="J120" i="1"/>
  <c r="S128" i="1"/>
  <c r="T128" i="1" s="1"/>
  <c r="U118" i="1"/>
  <c r="Y118" i="1" s="1"/>
  <c r="P118" i="1"/>
  <c r="N118" i="1" s="1"/>
  <c r="Q118" i="1" s="1"/>
  <c r="AB118" i="1"/>
  <c r="AC118" i="1" s="1"/>
  <c r="P134" i="1"/>
  <c r="N134" i="1" s="1"/>
  <c r="Q134" i="1" s="1"/>
  <c r="J133" i="1"/>
  <c r="M132" i="1"/>
  <c r="J126" i="1"/>
  <c r="AX124" i="1"/>
  <c r="J124" i="1"/>
  <c r="J118" i="1"/>
  <c r="M116" i="1"/>
  <c r="S130" i="1"/>
  <c r="T130" i="1" s="1"/>
  <c r="J112" i="1"/>
  <c r="AA134" i="1"/>
  <c r="M111" i="1"/>
  <c r="AX110" i="1"/>
  <c r="BA110" i="1" s="1"/>
  <c r="J110" i="1"/>
  <c r="S107" i="1"/>
  <c r="T107" i="1" s="1"/>
  <c r="P107" i="1" s="1"/>
  <c r="N107" i="1" s="1"/>
  <c r="Q107" i="1" s="1"/>
  <c r="AX96" i="1"/>
  <c r="BA96" i="1" s="1"/>
  <c r="J96" i="1"/>
  <c r="J108" i="1"/>
  <c r="R71" i="1"/>
  <c r="AW71" i="1"/>
  <c r="AY71" i="1" s="1"/>
  <c r="R67" i="1"/>
  <c r="AW67" i="1"/>
  <c r="AY67" i="1" s="1"/>
  <c r="S122" i="1"/>
  <c r="T122" i="1" s="1"/>
  <c r="Z94" i="1"/>
  <c r="M88" i="1"/>
  <c r="Z86" i="1"/>
  <c r="M80" i="1"/>
  <c r="Z78" i="1"/>
  <c r="Z107" i="1"/>
  <c r="AX106" i="1"/>
  <c r="BA106" i="1" s="1"/>
  <c r="J106" i="1"/>
  <c r="AX98" i="1"/>
  <c r="BA98" i="1" s="1"/>
  <c r="J98" i="1"/>
  <c r="U92" i="1"/>
  <c r="Y92" i="1" s="1"/>
  <c r="AB92" i="1"/>
  <c r="AC92" i="1" s="1"/>
  <c r="AW89" i="1"/>
  <c r="R89" i="1"/>
  <c r="P80" i="1"/>
  <c r="N80" i="1" s="1"/>
  <c r="Q80" i="1" s="1"/>
  <c r="K80" i="1" s="1"/>
  <c r="L80" i="1" s="1"/>
  <c r="S75" i="1"/>
  <c r="T75" i="1" s="1"/>
  <c r="Z90" i="1"/>
  <c r="S82" i="1"/>
  <c r="T82" i="1" s="1"/>
  <c r="AX82" i="1"/>
  <c r="BA82" i="1" s="1"/>
  <c r="J82" i="1"/>
  <c r="M74" i="1"/>
  <c r="M62" i="1"/>
  <c r="AW35" i="1"/>
  <c r="AY35" i="1" s="1"/>
  <c r="R35" i="1"/>
  <c r="AW31" i="1"/>
  <c r="AY31" i="1" s="1"/>
  <c r="R31" i="1"/>
  <c r="AW27" i="1"/>
  <c r="R27" i="1"/>
  <c r="AX17" i="1"/>
  <c r="BA17" i="1" s="1"/>
  <c r="J17" i="1"/>
  <c r="AX56" i="1"/>
  <c r="BA56" i="1" s="1"/>
  <c r="J56" i="1"/>
  <c r="Z100" i="1"/>
  <c r="P100" i="1"/>
  <c r="N100" i="1" s="1"/>
  <c r="Q100" i="1" s="1"/>
  <c r="AA80" i="1"/>
  <c r="AX60" i="1"/>
  <c r="BA60" i="1" s="1"/>
  <c r="J60" i="1"/>
  <c r="S57" i="1"/>
  <c r="T57" i="1" s="1"/>
  <c r="P57" i="1" s="1"/>
  <c r="N57" i="1" s="1"/>
  <c r="Q57" i="1" s="1"/>
  <c r="Z52" i="1"/>
  <c r="S61" i="1"/>
  <c r="T61" i="1" s="1"/>
  <c r="P61" i="1" s="1"/>
  <c r="N61" i="1" s="1"/>
  <c r="Q61" i="1" s="1"/>
  <c r="Z49" i="1"/>
  <c r="J66" i="1"/>
  <c r="AW63" i="1"/>
  <c r="AY63" i="1" s="1"/>
  <c r="R63" i="1"/>
  <c r="J50" i="1"/>
  <c r="S78" i="1"/>
  <c r="T78" i="1" s="1"/>
  <c r="AX64" i="1"/>
  <c r="BA64" i="1" s="1"/>
  <c r="J64" i="1"/>
  <c r="M20" i="1"/>
  <c r="S18" i="1"/>
  <c r="T18" i="1" s="1"/>
  <c r="Z32" i="1"/>
  <c r="S52" i="1"/>
  <c r="T52" i="1" s="1"/>
  <c r="J48" i="1"/>
  <c r="M19" i="1"/>
  <c r="AX158" i="1"/>
  <c r="BA158" i="1" s="1"/>
  <c r="J158" i="1"/>
  <c r="Z150" i="1"/>
  <c r="AX140" i="1"/>
  <c r="BA140" i="1" s="1"/>
  <c r="J140" i="1"/>
  <c r="AB158" i="1"/>
  <c r="AB144" i="1"/>
  <c r="Z158" i="1"/>
  <c r="M147" i="1"/>
  <c r="S150" i="1"/>
  <c r="T150" i="1" s="1"/>
  <c r="P150" i="1" s="1"/>
  <c r="N150" i="1" s="1"/>
  <c r="Q150" i="1" s="1"/>
  <c r="Z140" i="1"/>
  <c r="M136" i="1"/>
  <c r="J156" i="1"/>
  <c r="Z144" i="1"/>
  <c r="J138" i="1"/>
  <c r="S133" i="1"/>
  <c r="T133" i="1" s="1"/>
  <c r="P133" i="1" s="1"/>
  <c r="N133" i="1" s="1"/>
  <c r="Q133" i="1" s="1"/>
  <c r="AX114" i="1"/>
  <c r="BA114" i="1" s="1"/>
  <c r="J114" i="1"/>
  <c r="S131" i="1"/>
  <c r="T131" i="1" s="1"/>
  <c r="S125" i="1"/>
  <c r="T125" i="1" s="1"/>
  <c r="Z114" i="1"/>
  <c r="P114" i="1"/>
  <c r="N114" i="1" s="1"/>
  <c r="Q114" i="1" s="1"/>
  <c r="Z133" i="1"/>
  <c r="BA131" i="1"/>
  <c r="S127" i="1"/>
  <c r="T127" i="1" s="1"/>
  <c r="U112" i="1"/>
  <c r="Y112" i="1" s="1"/>
  <c r="AB112" i="1"/>
  <c r="AC112" i="1" s="1"/>
  <c r="P112" i="1"/>
  <c r="N112" i="1" s="1"/>
  <c r="Q112" i="1" s="1"/>
  <c r="S103" i="1"/>
  <c r="T103" i="1" s="1"/>
  <c r="S124" i="1"/>
  <c r="T124" i="1" s="1"/>
  <c r="J111" i="1"/>
  <c r="Z102" i="1"/>
  <c r="S139" i="1"/>
  <c r="T139" i="1" s="1"/>
  <c r="S132" i="1"/>
  <c r="T132" i="1" s="1"/>
  <c r="S119" i="1"/>
  <c r="T119" i="1" s="1"/>
  <c r="P116" i="1"/>
  <c r="N116" i="1" s="1"/>
  <c r="Q116" i="1" s="1"/>
  <c r="S99" i="1"/>
  <c r="T99" i="1" s="1"/>
  <c r="S79" i="1"/>
  <c r="T79" i="1" s="1"/>
  <c r="AX94" i="1"/>
  <c r="BA94" i="1" s="1"/>
  <c r="J94" i="1"/>
  <c r="AX86" i="1"/>
  <c r="BA86" i="1" s="1"/>
  <c r="J86" i="1"/>
  <c r="AX78" i="1"/>
  <c r="BA78" i="1" s="1"/>
  <c r="J78" i="1"/>
  <c r="BA107" i="1"/>
  <c r="U84" i="1"/>
  <c r="Y84" i="1" s="1"/>
  <c r="AB84" i="1"/>
  <c r="AC84" i="1" s="1"/>
  <c r="AW81" i="1"/>
  <c r="R81" i="1"/>
  <c r="P72" i="1"/>
  <c r="N72" i="1" s="1"/>
  <c r="Q72" i="1" s="1"/>
  <c r="K72" i="1" s="1"/>
  <c r="L72" i="1" s="1"/>
  <c r="S90" i="1"/>
  <c r="T90" i="1" s="1"/>
  <c r="AX90" i="1"/>
  <c r="BA90" i="1" s="1"/>
  <c r="J90" i="1"/>
  <c r="M82" i="1"/>
  <c r="Z70" i="1"/>
  <c r="M70" i="1"/>
  <c r="J62" i="1"/>
  <c r="BA54" i="1"/>
  <c r="AW51" i="1"/>
  <c r="R51" i="1"/>
  <c r="S45" i="1"/>
  <c r="T45" i="1" s="1"/>
  <c r="S37" i="1"/>
  <c r="T37" i="1" s="1"/>
  <c r="P25" i="1"/>
  <c r="N25" i="1" s="1"/>
  <c r="Q25" i="1" s="1"/>
  <c r="Z25" i="1"/>
  <c r="P17" i="1"/>
  <c r="N17" i="1" s="1"/>
  <c r="Q17" i="1" s="1"/>
  <c r="Z17" i="1"/>
  <c r="J57" i="1"/>
  <c r="M56" i="1"/>
  <c r="AA46" i="1"/>
  <c r="AB28" i="1"/>
  <c r="J84" i="1"/>
  <c r="J61" i="1"/>
  <c r="M60" i="1"/>
  <c r="M53" i="1"/>
  <c r="AX52" i="1"/>
  <c r="BA52" i="1" s="1"/>
  <c r="J52" i="1"/>
  <c r="S49" i="1"/>
  <c r="T49" i="1" s="1"/>
  <c r="Z21" i="1"/>
  <c r="BA49" i="1"/>
  <c r="AA38" i="1"/>
  <c r="S30" i="1"/>
  <c r="T30" i="1" s="1"/>
  <c r="BA58" i="1"/>
  <c r="AW55" i="1"/>
  <c r="AY55" i="1" s="1"/>
  <c r="R55" i="1"/>
  <c r="P46" i="1"/>
  <c r="N46" i="1" s="1"/>
  <c r="Q46" i="1" s="1"/>
  <c r="S41" i="1"/>
  <c r="T41" i="1" s="1"/>
  <c r="S21" i="1"/>
  <c r="T21" i="1" s="1"/>
  <c r="S86" i="1"/>
  <c r="T86" i="1" s="1"/>
  <c r="P86" i="1" s="1"/>
  <c r="N86" i="1" s="1"/>
  <c r="Q86" i="1" s="1"/>
  <c r="Z68" i="1"/>
  <c r="M64" i="1"/>
  <c r="U54" i="1"/>
  <c r="Y54" i="1" s="1"/>
  <c r="AB54" i="1"/>
  <c r="AC54" i="1" s="1"/>
  <c r="P54" i="1"/>
  <c r="N54" i="1" s="1"/>
  <c r="Q54" i="1" s="1"/>
  <c r="J32" i="1"/>
  <c r="Z28" i="1"/>
  <c r="M28" i="1"/>
  <c r="M24" i="1"/>
  <c r="S22" i="1"/>
  <c r="T22" i="1" s="1"/>
  <c r="M25" i="1"/>
  <c r="Z34" i="1"/>
  <c r="M30" i="1"/>
  <c r="M23" i="1"/>
  <c r="S56" i="1"/>
  <c r="T56" i="1" s="1"/>
  <c r="S20" i="1"/>
  <c r="T20" i="1" s="1"/>
  <c r="P20" i="1" s="1"/>
  <c r="N20" i="1" s="1"/>
  <c r="Q20" i="1" s="1"/>
  <c r="K20" i="1" s="1"/>
  <c r="L20" i="1" s="1"/>
  <c r="S19" i="1"/>
  <c r="T19" i="1" s="1"/>
  <c r="J19" i="1"/>
  <c r="P84" i="1"/>
  <c r="N84" i="1" s="1"/>
  <c r="Q84" i="1" s="1"/>
  <c r="S24" i="1"/>
  <c r="T24" i="1" s="1"/>
  <c r="P24" i="1" s="1"/>
  <c r="N24" i="1" s="1"/>
  <c r="Q24" i="1" s="1"/>
  <c r="AA36" i="1" l="1"/>
  <c r="P36" i="1"/>
  <c r="N36" i="1" s="1"/>
  <c r="Q36" i="1" s="1"/>
  <c r="BA47" i="1"/>
  <c r="AB36" i="1"/>
  <c r="BA138" i="1"/>
  <c r="BA20" i="1"/>
  <c r="BA142" i="1"/>
  <c r="BA31" i="1"/>
  <c r="BA46" i="1"/>
  <c r="AB100" i="1"/>
  <c r="AB58" i="1"/>
  <c r="AC58" i="1" s="1"/>
  <c r="AA156" i="1"/>
  <c r="BA32" i="1"/>
  <c r="BA45" i="1"/>
  <c r="K142" i="1"/>
  <c r="L142" i="1" s="1"/>
  <c r="BA77" i="1"/>
  <c r="U100" i="1"/>
  <c r="Y100" i="1" s="1"/>
  <c r="P58" i="1"/>
  <c r="N58" i="1" s="1"/>
  <c r="Q58" i="1" s="1"/>
  <c r="U58" i="1"/>
  <c r="Y58" i="1" s="1"/>
  <c r="BA85" i="1"/>
  <c r="U88" i="1"/>
  <c r="Y88" i="1" s="1"/>
  <c r="BA149" i="1"/>
  <c r="K46" i="1"/>
  <c r="L46" i="1" s="1"/>
  <c r="BA71" i="1"/>
  <c r="AA145" i="1"/>
  <c r="AC145" i="1" s="1"/>
  <c r="P145" i="1"/>
  <c r="N145" i="1" s="1"/>
  <c r="Q145" i="1" s="1"/>
  <c r="AB17" i="1"/>
  <c r="AC17" i="1" s="1"/>
  <c r="P88" i="1"/>
  <c r="N88" i="1" s="1"/>
  <c r="Q88" i="1" s="1"/>
  <c r="AA25" i="1"/>
  <c r="K24" i="1"/>
  <c r="L24" i="1" s="1"/>
  <c r="U145" i="1"/>
  <c r="Y145" i="1" s="1"/>
  <c r="AC142" i="1"/>
  <c r="AA68" i="1"/>
  <c r="AC68" i="1" s="1"/>
  <c r="P68" i="1"/>
  <c r="N68" i="1" s="1"/>
  <c r="Q68" i="1" s="1"/>
  <c r="K68" i="1" s="1"/>
  <c r="L68" i="1" s="1"/>
  <c r="U68" i="1"/>
  <c r="Y68" i="1" s="1"/>
  <c r="AB68" i="1"/>
  <c r="BA159" i="1"/>
  <c r="K141" i="1"/>
  <c r="L141" i="1" s="1"/>
  <c r="K54" i="1"/>
  <c r="L54" i="1" s="1"/>
  <c r="BA152" i="1"/>
  <c r="BA19" i="1"/>
  <c r="BA100" i="1"/>
  <c r="BA67" i="1"/>
  <c r="P32" i="1"/>
  <c r="N32" i="1" s="1"/>
  <c r="Q32" i="1" s="1"/>
  <c r="BA62" i="1"/>
  <c r="K58" i="1"/>
  <c r="L58" i="1" s="1"/>
  <c r="U140" i="1"/>
  <c r="Y140" i="1" s="1"/>
  <c r="AY119" i="1"/>
  <c r="P104" i="1"/>
  <c r="N104" i="1" s="1"/>
  <c r="Q104" i="1" s="1"/>
  <c r="K104" i="1" s="1"/>
  <c r="L104" i="1" s="1"/>
  <c r="AA104" i="1"/>
  <c r="BA93" i="1"/>
  <c r="P108" i="1"/>
  <c r="N108" i="1" s="1"/>
  <c r="Q108" i="1" s="1"/>
  <c r="AA108" i="1"/>
  <c r="K36" i="1"/>
  <c r="L36" i="1" s="1"/>
  <c r="AB108" i="1"/>
  <c r="AB156" i="1"/>
  <c r="AC156" i="1" s="1"/>
  <c r="P23" i="1"/>
  <c r="N23" i="1" s="1"/>
  <c r="Q23" i="1" s="1"/>
  <c r="K23" i="1" s="1"/>
  <c r="L23" i="1" s="1"/>
  <c r="P156" i="1"/>
  <c r="N156" i="1" s="1"/>
  <c r="Q156" i="1" s="1"/>
  <c r="BA105" i="1"/>
  <c r="BA111" i="1"/>
  <c r="U28" i="1"/>
  <c r="Y28" i="1" s="1"/>
  <c r="P140" i="1"/>
  <c r="N140" i="1" s="1"/>
  <c r="Q140" i="1" s="1"/>
  <c r="U144" i="1"/>
  <c r="Y144" i="1" s="1"/>
  <c r="AB106" i="1"/>
  <c r="AC106" i="1" s="1"/>
  <c r="P94" i="1"/>
  <c r="N94" i="1" s="1"/>
  <c r="Q94" i="1" s="1"/>
  <c r="K94" i="1" s="1"/>
  <c r="L94" i="1" s="1"/>
  <c r="U94" i="1"/>
  <c r="Y94" i="1" s="1"/>
  <c r="K61" i="1"/>
  <c r="L61" i="1" s="1"/>
  <c r="AA76" i="1"/>
  <c r="AC76" i="1" s="1"/>
  <c r="AB32" i="1"/>
  <c r="P70" i="1"/>
  <c r="N70" i="1" s="1"/>
  <c r="Q70" i="1" s="1"/>
  <c r="K70" i="1" s="1"/>
  <c r="L70" i="1" s="1"/>
  <c r="BA63" i="1"/>
  <c r="U23" i="1"/>
  <c r="Y23" i="1" s="1"/>
  <c r="AA32" i="1"/>
  <c r="P98" i="1"/>
  <c r="N98" i="1" s="1"/>
  <c r="Q98" i="1" s="1"/>
  <c r="K98" i="1" s="1"/>
  <c r="L98" i="1" s="1"/>
  <c r="AA70" i="1"/>
  <c r="BA124" i="1"/>
  <c r="K150" i="1"/>
  <c r="L150" i="1" s="1"/>
  <c r="K88" i="1"/>
  <c r="L88" i="1" s="1"/>
  <c r="P28" i="1"/>
  <c r="N28" i="1" s="1"/>
  <c r="Q28" i="1" s="1"/>
  <c r="K86" i="1"/>
  <c r="L86" i="1" s="1"/>
  <c r="BA148" i="1"/>
  <c r="AB23" i="1"/>
  <c r="AB98" i="1"/>
  <c r="AC98" i="1" s="1"/>
  <c r="AB34" i="1"/>
  <c r="AC34" i="1" s="1"/>
  <c r="AB70" i="1"/>
  <c r="U98" i="1"/>
  <c r="Y98" i="1" s="1"/>
  <c r="U102" i="1"/>
  <c r="Y102" i="1" s="1"/>
  <c r="AB102" i="1"/>
  <c r="AA102" i="1"/>
  <c r="P102" i="1"/>
  <c r="N102" i="1" s="1"/>
  <c r="Q102" i="1" s="1"/>
  <c r="K102" i="1" s="1"/>
  <c r="L102" i="1" s="1"/>
  <c r="BA50" i="1"/>
  <c r="K116" i="1"/>
  <c r="L116" i="1" s="1"/>
  <c r="P76" i="1"/>
  <c r="N76" i="1" s="1"/>
  <c r="Q76" i="1" s="1"/>
  <c r="K76" i="1" s="1"/>
  <c r="L76" i="1" s="1"/>
  <c r="K100" i="1"/>
  <c r="L100" i="1" s="1"/>
  <c r="K134" i="1"/>
  <c r="L134" i="1" s="1"/>
  <c r="U66" i="1"/>
  <c r="Y66" i="1" s="1"/>
  <c r="BA69" i="1"/>
  <c r="U76" i="1"/>
  <c r="Y76" i="1" s="1"/>
  <c r="AA140" i="1"/>
  <c r="AC140" i="1" s="1"/>
  <c r="BA66" i="1"/>
  <c r="BA23" i="1"/>
  <c r="BA133" i="1"/>
  <c r="BA57" i="1"/>
  <c r="U158" i="1"/>
  <c r="Y158" i="1" s="1"/>
  <c r="U106" i="1"/>
  <c r="Y106" i="1" s="1"/>
  <c r="U34" i="1"/>
  <c r="Y34" i="1" s="1"/>
  <c r="P66" i="1"/>
  <c r="N66" i="1" s="1"/>
  <c r="Q66" i="1" s="1"/>
  <c r="K66" i="1" s="1"/>
  <c r="L66" i="1" s="1"/>
  <c r="AB66" i="1"/>
  <c r="AC66" i="1" s="1"/>
  <c r="P34" i="1"/>
  <c r="N34" i="1" s="1"/>
  <c r="Q34" i="1" s="1"/>
  <c r="K34" i="1" s="1"/>
  <c r="L34" i="1" s="1"/>
  <c r="P144" i="1"/>
  <c r="N144" i="1" s="1"/>
  <c r="Q144" i="1" s="1"/>
  <c r="K144" i="1" s="1"/>
  <c r="L144" i="1" s="1"/>
  <c r="P158" i="1"/>
  <c r="N158" i="1" s="1"/>
  <c r="Q158" i="1" s="1"/>
  <c r="K158" i="1" s="1"/>
  <c r="L158" i="1" s="1"/>
  <c r="BA97" i="1"/>
  <c r="K107" i="1"/>
  <c r="L107" i="1" s="1"/>
  <c r="K145" i="1"/>
  <c r="L145" i="1" s="1"/>
  <c r="AC28" i="1"/>
  <c r="K57" i="1"/>
  <c r="L57" i="1" s="1"/>
  <c r="U17" i="1"/>
  <c r="Y17" i="1" s="1"/>
  <c r="BA95" i="1"/>
  <c r="K28" i="1"/>
  <c r="L28" i="1" s="1"/>
  <c r="K133" i="1"/>
  <c r="L133" i="1" s="1"/>
  <c r="K140" i="1"/>
  <c r="L140" i="1" s="1"/>
  <c r="BA29" i="1"/>
  <c r="BA65" i="1"/>
  <c r="AC100" i="1"/>
  <c r="K92" i="1"/>
  <c r="L92" i="1" s="1"/>
  <c r="BA35" i="1"/>
  <c r="K112" i="1"/>
  <c r="L112" i="1" s="1"/>
  <c r="AC23" i="1"/>
  <c r="K138" i="1"/>
  <c r="L138" i="1" s="1"/>
  <c r="K40" i="1"/>
  <c r="L40" i="1" s="1"/>
  <c r="U30" i="1"/>
  <c r="Y30" i="1" s="1"/>
  <c r="AB30" i="1"/>
  <c r="AA30" i="1"/>
  <c r="U37" i="1"/>
  <c r="Y37" i="1" s="1"/>
  <c r="AB37" i="1"/>
  <c r="P37" i="1"/>
  <c r="N37" i="1" s="1"/>
  <c r="Q37" i="1" s="1"/>
  <c r="K37" i="1" s="1"/>
  <c r="L37" i="1" s="1"/>
  <c r="AA37" i="1"/>
  <c r="S81" i="1"/>
  <c r="T81" i="1" s="1"/>
  <c r="U132" i="1"/>
  <c r="Y132" i="1" s="1"/>
  <c r="AB132" i="1"/>
  <c r="AA132" i="1"/>
  <c r="U124" i="1"/>
  <c r="Y124" i="1" s="1"/>
  <c r="AB124" i="1"/>
  <c r="AA124" i="1"/>
  <c r="AB127" i="1"/>
  <c r="U127" i="1"/>
  <c r="Y127" i="1" s="1"/>
  <c r="AA127" i="1"/>
  <c r="P127" i="1"/>
  <c r="N127" i="1" s="1"/>
  <c r="Q127" i="1" s="1"/>
  <c r="K127" i="1" s="1"/>
  <c r="L127" i="1" s="1"/>
  <c r="U82" i="1"/>
  <c r="Y82" i="1" s="1"/>
  <c r="AB82" i="1"/>
  <c r="AA82" i="1"/>
  <c r="U154" i="1"/>
  <c r="Y154" i="1" s="1"/>
  <c r="AB154" i="1"/>
  <c r="AA154" i="1"/>
  <c r="S109" i="1"/>
  <c r="T109" i="1" s="1"/>
  <c r="U96" i="1"/>
  <c r="Y96" i="1" s="1"/>
  <c r="AB96" i="1"/>
  <c r="AA96" i="1"/>
  <c r="S77" i="1"/>
  <c r="T77" i="1" s="1"/>
  <c r="S93" i="1"/>
  <c r="T93" i="1" s="1"/>
  <c r="AC104" i="1"/>
  <c r="AB123" i="1"/>
  <c r="U123" i="1"/>
  <c r="Y123" i="1" s="1"/>
  <c r="AA123" i="1"/>
  <c r="P123" i="1"/>
  <c r="N123" i="1" s="1"/>
  <c r="Q123" i="1" s="1"/>
  <c r="K123" i="1" s="1"/>
  <c r="L123" i="1" s="1"/>
  <c r="K44" i="1"/>
  <c r="L44" i="1" s="1"/>
  <c r="S65" i="1"/>
  <c r="T65" i="1" s="1"/>
  <c r="AC25" i="1"/>
  <c r="AB19" i="1"/>
  <c r="U19" i="1"/>
  <c r="Y19" i="1" s="1"/>
  <c r="AA19" i="1"/>
  <c r="U41" i="1"/>
  <c r="Y41" i="1" s="1"/>
  <c r="AB41" i="1"/>
  <c r="AA41" i="1"/>
  <c r="P41" i="1"/>
  <c r="N41" i="1" s="1"/>
  <c r="Q41" i="1" s="1"/>
  <c r="K41" i="1" s="1"/>
  <c r="L41" i="1" s="1"/>
  <c r="K25" i="1"/>
  <c r="L25" i="1" s="1"/>
  <c r="U103" i="1"/>
  <c r="Y103" i="1" s="1"/>
  <c r="AB103" i="1"/>
  <c r="AA103" i="1"/>
  <c r="P103" i="1"/>
  <c r="N103" i="1" s="1"/>
  <c r="Q103" i="1" s="1"/>
  <c r="K103" i="1" s="1"/>
  <c r="L103" i="1" s="1"/>
  <c r="U125" i="1"/>
  <c r="Y125" i="1" s="1"/>
  <c r="AB125" i="1"/>
  <c r="AA125" i="1"/>
  <c r="P125" i="1"/>
  <c r="N125" i="1" s="1"/>
  <c r="Q125" i="1" s="1"/>
  <c r="K125" i="1" s="1"/>
  <c r="L125" i="1" s="1"/>
  <c r="U150" i="1"/>
  <c r="Y150" i="1" s="1"/>
  <c r="AB150" i="1"/>
  <c r="AA150" i="1"/>
  <c r="U52" i="1"/>
  <c r="Y52" i="1" s="1"/>
  <c r="AB52" i="1"/>
  <c r="AA52" i="1"/>
  <c r="U61" i="1"/>
  <c r="Y61" i="1" s="1"/>
  <c r="AB61" i="1"/>
  <c r="AA61" i="1"/>
  <c r="S67" i="1"/>
  <c r="T67" i="1" s="1"/>
  <c r="U114" i="1"/>
  <c r="Y114" i="1" s="1"/>
  <c r="AB114" i="1"/>
  <c r="AA114" i="1"/>
  <c r="BA109" i="1"/>
  <c r="AY109" i="1"/>
  <c r="U64" i="1"/>
  <c r="Y64" i="1" s="1"/>
  <c r="AB64" i="1"/>
  <c r="AA64" i="1"/>
  <c r="U42" i="1"/>
  <c r="Y42" i="1" s="1"/>
  <c r="AB42" i="1"/>
  <c r="AA42" i="1"/>
  <c r="U111" i="1"/>
  <c r="Y111" i="1" s="1"/>
  <c r="AB111" i="1"/>
  <c r="AA111" i="1"/>
  <c r="BA33" i="1"/>
  <c r="S43" i="1"/>
  <c r="T43" i="1" s="1"/>
  <c r="S59" i="1"/>
  <c r="T59" i="1" s="1"/>
  <c r="AB95" i="1"/>
  <c r="U95" i="1"/>
  <c r="Y95" i="1" s="1"/>
  <c r="P95" i="1"/>
  <c r="N95" i="1" s="1"/>
  <c r="Q95" i="1" s="1"/>
  <c r="K95" i="1" s="1"/>
  <c r="L95" i="1" s="1"/>
  <c r="AA95" i="1"/>
  <c r="U120" i="1"/>
  <c r="Y120" i="1" s="1"/>
  <c r="AB120" i="1"/>
  <c r="AA120" i="1"/>
  <c r="AB143" i="1"/>
  <c r="U143" i="1"/>
  <c r="Y143" i="1" s="1"/>
  <c r="AA143" i="1"/>
  <c r="P143" i="1"/>
  <c r="N143" i="1" s="1"/>
  <c r="Q143" i="1" s="1"/>
  <c r="K143" i="1" s="1"/>
  <c r="L143" i="1" s="1"/>
  <c r="AB146" i="1"/>
  <c r="U146" i="1"/>
  <c r="Y146" i="1" s="1"/>
  <c r="AA146" i="1"/>
  <c r="P132" i="1"/>
  <c r="N132" i="1" s="1"/>
  <c r="Q132" i="1" s="1"/>
  <c r="K132" i="1" s="1"/>
  <c r="L132" i="1" s="1"/>
  <c r="AB149" i="1"/>
  <c r="AA149" i="1"/>
  <c r="U149" i="1"/>
  <c r="Y149" i="1" s="1"/>
  <c r="U53" i="1"/>
  <c r="Y53" i="1" s="1"/>
  <c r="AB53" i="1"/>
  <c r="AA53" i="1"/>
  <c r="K48" i="1"/>
  <c r="L48" i="1" s="1"/>
  <c r="S33" i="1"/>
  <c r="T33" i="1" s="1"/>
  <c r="AY73" i="1"/>
  <c r="BA73" i="1"/>
  <c r="U129" i="1"/>
  <c r="Y129" i="1" s="1"/>
  <c r="AB129" i="1"/>
  <c r="AA129" i="1"/>
  <c r="P129" i="1"/>
  <c r="N129" i="1" s="1"/>
  <c r="Q129" i="1" s="1"/>
  <c r="K129" i="1" s="1"/>
  <c r="L129" i="1" s="1"/>
  <c r="K156" i="1"/>
  <c r="L156" i="1" s="1"/>
  <c r="P149" i="1"/>
  <c r="N149" i="1" s="1"/>
  <c r="Q149" i="1" s="1"/>
  <c r="K149" i="1" s="1"/>
  <c r="L149" i="1" s="1"/>
  <c r="U56" i="1"/>
  <c r="Y56" i="1" s="1"/>
  <c r="AB56" i="1"/>
  <c r="AA56" i="1"/>
  <c r="U21" i="1"/>
  <c r="Y21" i="1" s="1"/>
  <c r="AB21" i="1"/>
  <c r="AA21" i="1"/>
  <c r="P21" i="1"/>
  <c r="N21" i="1" s="1"/>
  <c r="Q21" i="1" s="1"/>
  <c r="K21" i="1" s="1"/>
  <c r="L21" i="1" s="1"/>
  <c r="AB139" i="1"/>
  <c r="U139" i="1"/>
  <c r="Y139" i="1" s="1"/>
  <c r="P139" i="1"/>
  <c r="N139" i="1" s="1"/>
  <c r="Q139" i="1" s="1"/>
  <c r="K139" i="1" s="1"/>
  <c r="L139" i="1" s="1"/>
  <c r="AA139" i="1"/>
  <c r="S31" i="1"/>
  <c r="T31" i="1" s="1"/>
  <c r="U110" i="1"/>
  <c r="Y110" i="1" s="1"/>
  <c r="AB110" i="1"/>
  <c r="AA110" i="1"/>
  <c r="U130" i="1"/>
  <c r="Y130" i="1" s="1"/>
  <c r="AB130" i="1"/>
  <c r="P130" i="1"/>
  <c r="N130" i="1" s="1"/>
  <c r="Q130" i="1" s="1"/>
  <c r="K130" i="1" s="1"/>
  <c r="L130" i="1" s="1"/>
  <c r="AA130" i="1"/>
  <c r="U151" i="1"/>
  <c r="Y151" i="1" s="1"/>
  <c r="AB151" i="1"/>
  <c r="AA151" i="1"/>
  <c r="P151" i="1"/>
  <c r="N151" i="1" s="1"/>
  <c r="Q151" i="1" s="1"/>
  <c r="K151" i="1" s="1"/>
  <c r="L151" i="1" s="1"/>
  <c r="U60" i="1"/>
  <c r="Y60" i="1" s="1"/>
  <c r="AB60" i="1"/>
  <c r="AA60" i="1"/>
  <c r="AC62" i="1"/>
  <c r="S85" i="1"/>
  <c r="T85" i="1" s="1"/>
  <c r="K147" i="1"/>
  <c r="L147" i="1" s="1"/>
  <c r="S73" i="1"/>
  <c r="T73" i="1" s="1"/>
  <c r="U159" i="1"/>
  <c r="Y159" i="1" s="1"/>
  <c r="AB159" i="1"/>
  <c r="P159" i="1"/>
  <c r="N159" i="1" s="1"/>
  <c r="Q159" i="1" s="1"/>
  <c r="K159" i="1" s="1"/>
  <c r="L159" i="1" s="1"/>
  <c r="AA159" i="1"/>
  <c r="U49" i="1"/>
  <c r="Y49" i="1" s="1"/>
  <c r="AB49" i="1"/>
  <c r="AA49" i="1"/>
  <c r="AY51" i="1"/>
  <c r="BA51" i="1"/>
  <c r="AY81" i="1"/>
  <c r="BA81" i="1"/>
  <c r="AB24" i="1"/>
  <c r="U24" i="1"/>
  <c r="Y24" i="1" s="1"/>
  <c r="AA24" i="1"/>
  <c r="U22" i="1"/>
  <c r="Y22" i="1" s="1"/>
  <c r="AB22" i="1"/>
  <c r="AA22" i="1"/>
  <c r="P22" i="1"/>
  <c r="N22" i="1" s="1"/>
  <c r="Q22" i="1" s="1"/>
  <c r="K22" i="1" s="1"/>
  <c r="L22" i="1" s="1"/>
  <c r="U45" i="1"/>
  <c r="Y45" i="1" s="1"/>
  <c r="AB45" i="1"/>
  <c r="AA45" i="1"/>
  <c r="P45" i="1"/>
  <c r="N45" i="1" s="1"/>
  <c r="Q45" i="1" s="1"/>
  <c r="K45" i="1" s="1"/>
  <c r="L45" i="1" s="1"/>
  <c r="U90" i="1"/>
  <c r="Y90" i="1" s="1"/>
  <c r="AB90" i="1"/>
  <c r="AA90" i="1"/>
  <c r="U79" i="1"/>
  <c r="Y79" i="1" s="1"/>
  <c r="AB79" i="1"/>
  <c r="AA79" i="1"/>
  <c r="P79" i="1"/>
  <c r="N79" i="1" s="1"/>
  <c r="Q79" i="1" s="1"/>
  <c r="K79" i="1" s="1"/>
  <c r="L79" i="1" s="1"/>
  <c r="U99" i="1"/>
  <c r="Y99" i="1" s="1"/>
  <c r="AB99" i="1"/>
  <c r="AA99" i="1"/>
  <c r="P99" i="1"/>
  <c r="N99" i="1" s="1"/>
  <c r="Q99" i="1" s="1"/>
  <c r="K99" i="1" s="1"/>
  <c r="L99" i="1" s="1"/>
  <c r="AB135" i="1"/>
  <c r="U135" i="1"/>
  <c r="Y135" i="1" s="1"/>
  <c r="AA135" i="1"/>
  <c r="P135" i="1"/>
  <c r="N135" i="1" s="1"/>
  <c r="Q135" i="1" s="1"/>
  <c r="K135" i="1" s="1"/>
  <c r="L135" i="1" s="1"/>
  <c r="U147" i="1"/>
  <c r="Y147" i="1" s="1"/>
  <c r="AB147" i="1"/>
  <c r="AA147" i="1"/>
  <c r="AC144" i="1"/>
  <c r="K32" i="1"/>
  <c r="L32" i="1" s="1"/>
  <c r="BA39" i="1"/>
  <c r="P52" i="1"/>
  <c r="N52" i="1" s="1"/>
  <c r="Q52" i="1" s="1"/>
  <c r="K52" i="1" s="1"/>
  <c r="L52" i="1" s="1"/>
  <c r="S27" i="1"/>
  <c r="T27" i="1" s="1"/>
  <c r="S35" i="1"/>
  <c r="T35" i="1" s="1"/>
  <c r="P90" i="1"/>
  <c r="N90" i="1" s="1"/>
  <c r="Q90" i="1" s="1"/>
  <c r="K90" i="1" s="1"/>
  <c r="L90" i="1" s="1"/>
  <c r="S89" i="1"/>
  <c r="T89" i="1" s="1"/>
  <c r="K118" i="1"/>
  <c r="L118" i="1" s="1"/>
  <c r="U136" i="1"/>
  <c r="Y136" i="1" s="1"/>
  <c r="AB136" i="1"/>
  <c r="P136" i="1"/>
  <c r="N136" i="1" s="1"/>
  <c r="Q136" i="1" s="1"/>
  <c r="K136" i="1" s="1"/>
  <c r="L136" i="1" s="1"/>
  <c r="AA136" i="1"/>
  <c r="U155" i="1"/>
  <c r="Y155" i="1" s="1"/>
  <c r="AB155" i="1"/>
  <c r="AA155" i="1"/>
  <c r="P155" i="1"/>
  <c r="N155" i="1" s="1"/>
  <c r="Q155" i="1" s="1"/>
  <c r="K155" i="1" s="1"/>
  <c r="L155" i="1" s="1"/>
  <c r="P111" i="1"/>
  <c r="N111" i="1" s="1"/>
  <c r="Q111" i="1" s="1"/>
  <c r="K111" i="1" s="1"/>
  <c r="L111" i="1" s="1"/>
  <c r="S113" i="1"/>
  <c r="T113" i="1" s="1"/>
  <c r="P64" i="1"/>
  <c r="N64" i="1" s="1"/>
  <c r="Q64" i="1" s="1"/>
  <c r="K64" i="1" s="1"/>
  <c r="L64" i="1" s="1"/>
  <c r="P56" i="1"/>
  <c r="N56" i="1" s="1"/>
  <c r="Q56" i="1" s="1"/>
  <c r="K56" i="1" s="1"/>
  <c r="L56" i="1" s="1"/>
  <c r="AY43" i="1"/>
  <c r="BA43" i="1"/>
  <c r="BA59" i="1"/>
  <c r="AY59" i="1"/>
  <c r="U74" i="1"/>
  <c r="Y74" i="1" s="1"/>
  <c r="AB74" i="1"/>
  <c r="AA74" i="1"/>
  <c r="K106" i="1"/>
  <c r="L106" i="1" s="1"/>
  <c r="AC80" i="1"/>
  <c r="S97" i="1"/>
  <c r="T97" i="1" s="1"/>
  <c r="P110" i="1"/>
  <c r="N110" i="1" s="1"/>
  <c r="Q110" i="1" s="1"/>
  <c r="K110" i="1" s="1"/>
  <c r="L110" i="1" s="1"/>
  <c r="S101" i="1"/>
  <c r="T101" i="1" s="1"/>
  <c r="P124" i="1"/>
  <c r="N124" i="1" s="1"/>
  <c r="Q124" i="1" s="1"/>
  <c r="K124" i="1" s="1"/>
  <c r="L124" i="1" s="1"/>
  <c r="K126" i="1"/>
  <c r="L126" i="1" s="1"/>
  <c r="P120" i="1"/>
  <c r="N120" i="1" s="1"/>
  <c r="Q120" i="1" s="1"/>
  <c r="K120" i="1" s="1"/>
  <c r="L120" i="1" s="1"/>
  <c r="U117" i="1"/>
  <c r="Y117" i="1" s="1"/>
  <c r="AB117" i="1"/>
  <c r="P117" i="1"/>
  <c r="N117" i="1" s="1"/>
  <c r="Q117" i="1" s="1"/>
  <c r="K117" i="1" s="1"/>
  <c r="L117" i="1" s="1"/>
  <c r="AA117" i="1"/>
  <c r="P19" i="1"/>
  <c r="N19" i="1" s="1"/>
  <c r="Q19" i="1" s="1"/>
  <c r="K19" i="1" s="1"/>
  <c r="L19" i="1" s="1"/>
  <c r="P30" i="1"/>
  <c r="N30" i="1" s="1"/>
  <c r="Q30" i="1" s="1"/>
  <c r="K30" i="1" s="1"/>
  <c r="L30" i="1" s="1"/>
  <c r="AC94" i="1"/>
  <c r="BA55" i="1"/>
  <c r="P42" i="1"/>
  <c r="N42" i="1" s="1"/>
  <c r="Q42" i="1" s="1"/>
  <c r="K42" i="1" s="1"/>
  <c r="L42" i="1" s="1"/>
  <c r="U121" i="1"/>
  <c r="Y121" i="1" s="1"/>
  <c r="AB121" i="1"/>
  <c r="P121" i="1"/>
  <c r="N121" i="1" s="1"/>
  <c r="Q121" i="1" s="1"/>
  <c r="K121" i="1" s="1"/>
  <c r="L121" i="1" s="1"/>
  <c r="AA121" i="1"/>
  <c r="S69" i="1"/>
  <c r="T69" i="1" s="1"/>
  <c r="K108" i="1"/>
  <c r="L108" i="1" s="1"/>
  <c r="S55" i="1"/>
  <c r="T55" i="1" s="1"/>
  <c r="S51" i="1"/>
  <c r="T51" i="1" s="1"/>
  <c r="U87" i="1"/>
  <c r="Y87" i="1" s="1"/>
  <c r="AB87" i="1"/>
  <c r="AA87" i="1"/>
  <c r="P87" i="1"/>
  <c r="N87" i="1" s="1"/>
  <c r="Q87" i="1" s="1"/>
  <c r="K87" i="1" s="1"/>
  <c r="L87" i="1" s="1"/>
  <c r="AB131" i="1"/>
  <c r="U131" i="1"/>
  <c r="Y131" i="1" s="1"/>
  <c r="P131" i="1"/>
  <c r="N131" i="1" s="1"/>
  <c r="Q131" i="1" s="1"/>
  <c r="K131" i="1" s="1"/>
  <c r="L131" i="1" s="1"/>
  <c r="AA131" i="1"/>
  <c r="U141" i="1"/>
  <c r="Y141" i="1" s="1"/>
  <c r="AB141" i="1"/>
  <c r="AA141" i="1"/>
  <c r="U78" i="1"/>
  <c r="Y78" i="1" s="1"/>
  <c r="AB78" i="1"/>
  <c r="AA78" i="1"/>
  <c r="S63" i="1"/>
  <c r="T63" i="1" s="1"/>
  <c r="U128" i="1"/>
  <c r="Y128" i="1" s="1"/>
  <c r="AB128" i="1"/>
  <c r="AA128" i="1"/>
  <c r="P60" i="1"/>
  <c r="N60" i="1" s="1"/>
  <c r="Q60" i="1" s="1"/>
  <c r="K60" i="1" s="1"/>
  <c r="L60" i="1" s="1"/>
  <c r="P82" i="1"/>
  <c r="N82" i="1" s="1"/>
  <c r="Q82" i="1" s="1"/>
  <c r="K82" i="1" s="1"/>
  <c r="L82" i="1" s="1"/>
  <c r="P96" i="1"/>
  <c r="N96" i="1" s="1"/>
  <c r="Q96" i="1" s="1"/>
  <c r="K96" i="1" s="1"/>
  <c r="L96" i="1" s="1"/>
  <c r="U40" i="1"/>
  <c r="Y40" i="1" s="1"/>
  <c r="AB40" i="1"/>
  <c r="AA40" i="1"/>
  <c r="S47" i="1"/>
  <c r="T47" i="1" s="1"/>
  <c r="U91" i="1"/>
  <c r="Y91" i="1" s="1"/>
  <c r="AB91" i="1"/>
  <c r="AA91" i="1"/>
  <c r="P91" i="1"/>
  <c r="N91" i="1" s="1"/>
  <c r="Q91" i="1" s="1"/>
  <c r="K91" i="1" s="1"/>
  <c r="L91" i="1" s="1"/>
  <c r="S105" i="1"/>
  <c r="T105" i="1" s="1"/>
  <c r="P128" i="1"/>
  <c r="N128" i="1" s="1"/>
  <c r="Q128" i="1" s="1"/>
  <c r="K128" i="1" s="1"/>
  <c r="L128" i="1" s="1"/>
  <c r="K84" i="1"/>
  <c r="L84" i="1" s="1"/>
  <c r="AB20" i="1"/>
  <c r="U20" i="1"/>
  <c r="Y20" i="1" s="1"/>
  <c r="AA20" i="1"/>
  <c r="U86" i="1"/>
  <c r="Y86" i="1" s="1"/>
  <c r="AB86" i="1"/>
  <c r="AA86" i="1"/>
  <c r="K17" i="1"/>
  <c r="L17" i="1" s="1"/>
  <c r="AB119" i="1"/>
  <c r="U119" i="1"/>
  <c r="Y119" i="1" s="1"/>
  <c r="P119" i="1"/>
  <c r="N119" i="1" s="1"/>
  <c r="Q119" i="1" s="1"/>
  <c r="K119" i="1" s="1"/>
  <c r="L119" i="1" s="1"/>
  <c r="AA119" i="1"/>
  <c r="AB115" i="1"/>
  <c r="U115" i="1"/>
  <c r="Y115" i="1" s="1"/>
  <c r="AA115" i="1"/>
  <c r="P115" i="1"/>
  <c r="N115" i="1" s="1"/>
  <c r="Q115" i="1" s="1"/>
  <c r="K115" i="1" s="1"/>
  <c r="L115" i="1" s="1"/>
  <c r="K114" i="1"/>
  <c r="L114" i="1" s="1"/>
  <c r="U133" i="1"/>
  <c r="Y133" i="1" s="1"/>
  <c r="AB133" i="1"/>
  <c r="AA133" i="1"/>
  <c r="AB153" i="1"/>
  <c r="AA153" i="1"/>
  <c r="U153" i="1"/>
  <c r="Y153" i="1" s="1"/>
  <c r="P153" i="1"/>
  <c r="N153" i="1" s="1"/>
  <c r="Q153" i="1" s="1"/>
  <c r="K153" i="1" s="1"/>
  <c r="L153" i="1" s="1"/>
  <c r="AC158" i="1"/>
  <c r="U18" i="1"/>
  <c r="Y18" i="1" s="1"/>
  <c r="AB18" i="1"/>
  <c r="AA18" i="1"/>
  <c r="P18" i="1"/>
  <c r="N18" i="1" s="1"/>
  <c r="Q18" i="1" s="1"/>
  <c r="K18" i="1" s="1"/>
  <c r="L18" i="1" s="1"/>
  <c r="P49" i="1"/>
  <c r="N49" i="1" s="1"/>
  <c r="Q49" i="1" s="1"/>
  <c r="K49" i="1" s="1"/>
  <c r="L49" i="1" s="1"/>
  <c r="U57" i="1"/>
  <c r="Y57" i="1" s="1"/>
  <c r="AB57" i="1"/>
  <c r="AA57" i="1"/>
  <c r="BA27" i="1"/>
  <c r="AY27" i="1"/>
  <c r="U75" i="1"/>
  <c r="Y75" i="1" s="1"/>
  <c r="AB75" i="1"/>
  <c r="P75" i="1"/>
  <c r="N75" i="1" s="1"/>
  <c r="Q75" i="1" s="1"/>
  <c r="K75" i="1" s="1"/>
  <c r="L75" i="1" s="1"/>
  <c r="AA75" i="1"/>
  <c r="AY89" i="1"/>
  <c r="BA89" i="1"/>
  <c r="P78" i="1"/>
  <c r="N78" i="1" s="1"/>
  <c r="Q78" i="1" s="1"/>
  <c r="K78" i="1" s="1"/>
  <c r="L78" i="1" s="1"/>
  <c r="U122" i="1"/>
  <c r="Y122" i="1" s="1"/>
  <c r="AB122" i="1"/>
  <c r="P122" i="1"/>
  <c r="N122" i="1" s="1"/>
  <c r="Q122" i="1" s="1"/>
  <c r="K122" i="1" s="1"/>
  <c r="L122" i="1" s="1"/>
  <c r="AA122" i="1"/>
  <c r="S71" i="1"/>
  <c r="T71" i="1" s="1"/>
  <c r="U107" i="1"/>
  <c r="Y107" i="1" s="1"/>
  <c r="AB107" i="1"/>
  <c r="AA107" i="1"/>
  <c r="AB137" i="1"/>
  <c r="U137" i="1"/>
  <c r="Y137" i="1" s="1"/>
  <c r="P137" i="1"/>
  <c r="N137" i="1" s="1"/>
  <c r="Q137" i="1" s="1"/>
  <c r="K137" i="1" s="1"/>
  <c r="L137" i="1" s="1"/>
  <c r="AA137" i="1"/>
  <c r="AC152" i="1"/>
  <c r="AB157" i="1"/>
  <c r="AA157" i="1"/>
  <c r="U157" i="1"/>
  <c r="Y157" i="1" s="1"/>
  <c r="P157" i="1"/>
  <c r="N157" i="1" s="1"/>
  <c r="Q157" i="1" s="1"/>
  <c r="K157" i="1" s="1"/>
  <c r="L157" i="1" s="1"/>
  <c r="U148" i="1"/>
  <c r="Y148" i="1" s="1"/>
  <c r="AB148" i="1"/>
  <c r="AA148" i="1"/>
  <c r="P148" i="1"/>
  <c r="N148" i="1" s="1"/>
  <c r="Q148" i="1" s="1"/>
  <c r="K148" i="1" s="1"/>
  <c r="L148" i="1" s="1"/>
  <c r="P154" i="1"/>
  <c r="N154" i="1" s="1"/>
  <c r="Q154" i="1" s="1"/>
  <c r="K154" i="1" s="1"/>
  <c r="L154" i="1" s="1"/>
  <c r="AY113" i="1"/>
  <c r="BA113" i="1"/>
  <c r="U44" i="1"/>
  <c r="Y44" i="1" s="1"/>
  <c r="AB44" i="1"/>
  <c r="AA44" i="1"/>
  <c r="S39" i="1"/>
  <c r="T39" i="1" s="1"/>
  <c r="K50" i="1"/>
  <c r="L50" i="1" s="1"/>
  <c r="K62" i="1"/>
  <c r="L62" i="1" s="1"/>
  <c r="AC38" i="1"/>
  <c r="AC46" i="1"/>
  <c r="U83" i="1"/>
  <c r="Y83" i="1" s="1"/>
  <c r="AB83" i="1"/>
  <c r="AA83" i="1"/>
  <c r="P83" i="1"/>
  <c r="N83" i="1" s="1"/>
  <c r="Q83" i="1" s="1"/>
  <c r="K83" i="1" s="1"/>
  <c r="L83" i="1" s="1"/>
  <c r="AY101" i="1"/>
  <c r="BA101" i="1"/>
  <c r="AC116" i="1"/>
  <c r="AC134" i="1"/>
  <c r="P146" i="1"/>
  <c r="N146" i="1" s="1"/>
  <c r="Q146" i="1" s="1"/>
  <c r="K146" i="1" s="1"/>
  <c r="L146" i="1" s="1"/>
  <c r="U26" i="1"/>
  <c r="Y26" i="1" s="1"/>
  <c r="AB26" i="1"/>
  <c r="P26" i="1"/>
  <c r="N26" i="1" s="1"/>
  <c r="Q26" i="1" s="1"/>
  <c r="K26" i="1" s="1"/>
  <c r="L26" i="1" s="1"/>
  <c r="AA26" i="1"/>
  <c r="U48" i="1"/>
  <c r="Y48" i="1" s="1"/>
  <c r="AB48" i="1"/>
  <c r="AA48" i="1"/>
  <c r="AC36" i="1"/>
  <c r="S29" i="1"/>
  <c r="T29" i="1" s="1"/>
  <c r="P74" i="1"/>
  <c r="N74" i="1" s="1"/>
  <c r="Q74" i="1" s="1"/>
  <c r="K74" i="1" s="1"/>
  <c r="L74" i="1" s="1"/>
  <c r="AC102" i="1" l="1"/>
  <c r="AC70" i="1"/>
  <c r="AC32" i="1"/>
  <c r="AC108" i="1"/>
  <c r="AC79" i="1"/>
  <c r="AC135" i="1"/>
  <c r="AC143" i="1"/>
  <c r="AC153" i="1"/>
  <c r="AC147" i="1"/>
  <c r="AC99" i="1"/>
  <c r="AC122" i="1"/>
  <c r="AC146" i="1"/>
  <c r="AC19" i="1"/>
  <c r="AC18" i="1"/>
  <c r="AC133" i="1"/>
  <c r="AC75" i="1"/>
  <c r="AC115" i="1"/>
  <c r="AC119" i="1"/>
  <c r="AC136" i="1"/>
  <c r="AC60" i="1"/>
  <c r="AC151" i="1"/>
  <c r="AC95" i="1"/>
  <c r="AC123" i="1"/>
  <c r="AC44" i="1"/>
  <c r="AC157" i="1"/>
  <c r="AC91" i="1"/>
  <c r="AC159" i="1"/>
  <c r="AC139" i="1"/>
  <c r="AC52" i="1"/>
  <c r="AC41" i="1"/>
  <c r="AC154" i="1"/>
  <c r="AC127" i="1"/>
  <c r="AC78" i="1"/>
  <c r="AC131" i="1"/>
  <c r="AC56" i="1"/>
  <c r="AC124" i="1"/>
  <c r="AB29" i="1"/>
  <c r="U29" i="1"/>
  <c r="Y29" i="1" s="1"/>
  <c r="AA29" i="1"/>
  <c r="P29" i="1"/>
  <c r="N29" i="1" s="1"/>
  <c r="Q29" i="1" s="1"/>
  <c r="K29" i="1" s="1"/>
  <c r="L29" i="1" s="1"/>
  <c r="AB69" i="1"/>
  <c r="U69" i="1"/>
  <c r="Y69" i="1" s="1"/>
  <c r="AA69" i="1"/>
  <c r="P69" i="1"/>
  <c r="N69" i="1" s="1"/>
  <c r="Q69" i="1" s="1"/>
  <c r="K69" i="1" s="1"/>
  <c r="L69" i="1" s="1"/>
  <c r="AB101" i="1"/>
  <c r="U101" i="1"/>
  <c r="Y101" i="1" s="1"/>
  <c r="AA101" i="1"/>
  <c r="P101" i="1"/>
  <c r="N101" i="1" s="1"/>
  <c r="Q101" i="1" s="1"/>
  <c r="K101" i="1" s="1"/>
  <c r="L101" i="1" s="1"/>
  <c r="AB73" i="1"/>
  <c r="U73" i="1"/>
  <c r="Y73" i="1" s="1"/>
  <c r="AA73" i="1"/>
  <c r="P73" i="1"/>
  <c r="N73" i="1" s="1"/>
  <c r="Q73" i="1" s="1"/>
  <c r="K73" i="1" s="1"/>
  <c r="L73" i="1" s="1"/>
  <c r="AB81" i="1"/>
  <c r="U81" i="1"/>
  <c r="Y81" i="1" s="1"/>
  <c r="AA81" i="1"/>
  <c r="P81" i="1"/>
  <c r="N81" i="1" s="1"/>
  <c r="Q81" i="1" s="1"/>
  <c r="K81" i="1" s="1"/>
  <c r="L81" i="1" s="1"/>
  <c r="AC137" i="1"/>
  <c r="AC57" i="1"/>
  <c r="AB47" i="1"/>
  <c r="U47" i="1"/>
  <c r="Y47" i="1" s="1"/>
  <c r="AA47" i="1"/>
  <c r="P47" i="1"/>
  <c r="N47" i="1" s="1"/>
  <c r="Q47" i="1" s="1"/>
  <c r="K47" i="1" s="1"/>
  <c r="L47" i="1" s="1"/>
  <c r="AC128" i="1"/>
  <c r="AC141" i="1"/>
  <c r="AC87" i="1"/>
  <c r="AB113" i="1"/>
  <c r="U113" i="1"/>
  <c r="Y113" i="1" s="1"/>
  <c r="P113" i="1"/>
  <c r="N113" i="1" s="1"/>
  <c r="Q113" i="1" s="1"/>
  <c r="K113" i="1" s="1"/>
  <c r="L113" i="1" s="1"/>
  <c r="AA113" i="1"/>
  <c r="AC155" i="1"/>
  <c r="AB89" i="1"/>
  <c r="U89" i="1"/>
  <c r="Y89" i="1" s="1"/>
  <c r="AA89" i="1"/>
  <c r="P89" i="1"/>
  <c r="N89" i="1" s="1"/>
  <c r="Q89" i="1" s="1"/>
  <c r="K89" i="1" s="1"/>
  <c r="L89" i="1" s="1"/>
  <c r="AC49" i="1"/>
  <c r="AC110" i="1"/>
  <c r="AC129" i="1"/>
  <c r="AC53" i="1"/>
  <c r="AC149" i="1"/>
  <c r="AC61" i="1"/>
  <c r="AB77" i="1"/>
  <c r="U77" i="1"/>
  <c r="Y77" i="1" s="1"/>
  <c r="AA77" i="1"/>
  <c r="P77" i="1"/>
  <c r="N77" i="1" s="1"/>
  <c r="Q77" i="1" s="1"/>
  <c r="K77" i="1" s="1"/>
  <c r="L77" i="1" s="1"/>
  <c r="AC132" i="1"/>
  <c r="AB63" i="1"/>
  <c r="U63" i="1"/>
  <c r="Y63" i="1" s="1"/>
  <c r="P63" i="1"/>
  <c r="N63" i="1" s="1"/>
  <c r="Q63" i="1" s="1"/>
  <c r="K63" i="1" s="1"/>
  <c r="L63" i="1" s="1"/>
  <c r="AA63" i="1"/>
  <c r="AB51" i="1"/>
  <c r="U51" i="1"/>
  <c r="Y51" i="1" s="1"/>
  <c r="P51" i="1"/>
  <c r="N51" i="1" s="1"/>
  <c r="Q51" i="1" s="1"/>
  <c r="K51" i="1" s="1"/>
  <c r="L51" i="1" s="1"/>
  <c r="AA51" i="1"/>
  <c r="AB31" i="1"/>
  <c r="AA31" i="1"/>
  <c r="U31" i="1"/>
  <c r="Y31" i="1" s="1"/>
  <c r="P31" i="1"/>
  <c r="N31" i="1" s="1"/>
  <c r="Q31" i="1" s="1"/>
  <c r="K31" i="1" s="1"/>
  <c r="L31" i="1" s="1"/>
  <c r="AB55" i="1"/>
  <c r="U55" i="1"/>
  <c r="Y55" i="1" s="1"/>
  <c r="P55" i="1"/>
  <c r="N55" i="1" s="1"/>
  <c r="Q55" i="1" s="1"/>
  <c r="K55" i="1" s="1"/>
  <c r="L55" i="1" s="1"/>
  <c r="AA55" i="1"/>
  <c r="AC117" i="1"/>
  <c r="AB27" i="1"/>
  <c r="U27" i="1"/>
  <c r="Y27" i="1" s="1"/>
  <c r="P27" i="1"/>
  <c r="N27" i="1" s="1"/>
  <c r="Q27" i="1" s="1"/>
  <c r="K27" i="1" s="1"/>
  <c r="L27" i="1" s="1"/>
  <c r="AA27" i="1"/>
  <c r="AC130" i="1"/>
  <c r="AB33" i="1"/>
  <c r="AA33" i="1"/>
  <c r="U33" i="1"/>
  <c r="Y33" i="1" s="1"/>
  <c r="P33" i="1"/>
  <c r="N33" i="1" s="1"/>
  <c r="Q33" i="1" s="1"/>
  <c r="K33" i="1" s="1"/>
  <c r="L33" i="1" s="1"/>
  <c r="AB59" i="1"/>
  <c r="U59" i="1"/>
  <c r="Y59" i="1" s="1"/>
  <c r="AA59" i="1"/>
  <c r="P59" i="1"/>
  <c r="N59" i="1" s="1"/>
  <c r="Q59" i="1" s="1"/>
  <c r="K59" i="1" s="1"/>
  <c r="L59" i="1" s="1"/>
  <c r="AC42" i="1"/>
  <c r="AC64" i="1"/>
  <c r="AB67" i="1"/>
  <c r="AA67" i="1"/>
  <c r="U67" i="1"/>
  <c r="Y67" i="1" s="1"/>
  <c r="P67" i="1"/>
  <c r="N67" i="1" s="1"/>
  <c r="Q67" i="1" s="1"/>
  <c r="K67" i="1" s="1"/>
  <c r="L67" i="1" s="1"/>
  <c r="AB109" i="1"/>
  <c r="U109" i="1"/>
  <c r="Y109" i="1" s="1"/>
  <c r="P109" i="1"/>
  <c r="N109" i="1" s="1"/>
  <c r="Q109" i="1" s="1"/>
  <c r="K109" i="1" s="1"/>
  <c r="L109" i="1" s="1"/>
  <c r="AA109" i="1"/>
  <c r="AC30" i="1"/>
  <c r="AB35" i="1"/>
  <c r="AA35" i="1"/>
  <c r="U35" i="1"/>
  <c r="Y35" i="1" s="1"/>
  <c r="P35" i="1"/>
  <c r="N35" i="1" s="1"/>
  <c r="Q35" i="1" s="1"/>
  <c r="K35" i="1" s="1"/>
  <c r="L35" i="1" s="1"/>
  <c r="AB43" i="1"/>
  <c r="U43" i="1"/>
  <c r="Y43" i="1" s="1"/>
  <c r="AA43" i="1"/>
  <c r="P43" i="1"/>
  <c r="N43" i="1" s="1"/>
  <c r="Q43" i="1" s="1"/>
  <c r="K43" i="1" s="1"/>
  <c r="L43" i="1" s="1"/>
  <c r="AC83" i="1"/>
  <c r="AB39" i="1"/>
  <c r="U39" i="1"/>
  <c r="Y39" i="1" s="1"/>
  <c r="AA39" i="1"/>
  <c r="P39" i="1"/>
  <c r="N39" i="1" s="1"/>
  <c r="Q39" i="1" s="1"/>
  <c r="K39" i="1" s="1"/>
  <c r="L39" i="1" s="1"/>
  <c r="AB71" i="1"/>
  <c r="U71" i="1"/>
  <c r="Y71" i="1" s="1"/>
  <c r="AA71" i="1"/>
  <c r="P71" i="1"/>
  <c r="N71" i="1" s="1"/>
  <c r="Q71" i="1" s="1"/>
  <c r="K71" i="1" s="1"/>
  <c r="L71" i="1" s="1"/>
  <c r="AC48" i="1"/>
  <c r="AC26" i="1"/>
  <c r="AC148" i="1"/>
  <c r="AC107" i="1"/>
  <c r="AC86" i="1"/>
  <c r="AC20" i="1"/>
  <c r="AB105" i="1"/>
  <c r="U105" i="1"/>
  <c r="Y105" i="1" s="1"/>
  <c r="AA105" i="1"/>
  <c r="P105" i="1"/>
  <c r="N105" i="1" s="1"/>
  <c r="Q105" i="1" s="1"/>
  <c r="K105" i="1" s="1"/>
  <c r="L105" i="1" s="1"/>
  <c r="AC40" i="1"/>
  <c r="AC121" i="1"/>
  <c r="AB97" i="1"/>
  <c r="AC97" i="1" s="1"/>
  <c r="U97" i="1"/>
  <c r="Y97" i="1" s="1"/>
  <c r="AA97" i="1"/>
  <c r="P97" i="1"/>
  <c r="N97" i="1" s="1"/>
  <c r="Q97" i="1" s="1"/>
  <c r="K97" i="1" s="1"/>
  <c r="L97" i="1" s="1"/>
  <c r="AC74" i="1"/>
  <c r="AC90" i="1"/>
  <c r="AC45" i="1"/>
  <c r="AC22" i="1"/>
  <c r="AC24" i="1"/>
  <c r="AB85" i="1"/>
  <c r="U85" i="1"/>
  <c r="Y85" i="1" s="1"/>
  <c r="P85" i="1"/>
  <c r="N85" i="1" s="1"/>
  <c r="Q85" i="1" s="1"/>
  <c r="K85" i="1" s="1"/>
  <c r="L85" i="1" s="1"/>
  <c r="AA85" i="1"/>
  <c r="AC21" i="1"/>
  <c r="AC120" i="1"/>
  <c r="AC111" i="1"/>
  <c r="AC114" i="1"/>
  <c r="AC150" i="1"/>
  <c r="AC125" i="1"/>
  <c r="AC103" i="1"/>
  <c r="AB65" i="1"/>
  <c r="U65" i="1"/>
  <c r="Y65" i="1" s="1"/>
  <c r="AA65" i="1"/>
  <c r="P65" i="1"/>
  <c r="N65" i="1" s="1"/>
  <c r="Q65" i="1" s="1"/>
  <c r="K65" i="1" s="1"/>
  <c r="L65" i="1" s="1"/>
  <c r="AB93" i="1"/>
  <c r="AC93" i="1" s="1"/>
  <c r="U93" i="1"/>
  <c r="Y93" i="1" s="1"/>
  <c r="AA93" i="1"/>
  <c r="P93" i="1"/>
  <c r="N93" i="1" s="1"/>
  <c r="Q93" i="1" s="1"/>
  <c r="K93" i="1" s="1"/>
  <c r="L93" i="1" s="1"/>
  <c r="AC96" i="1"/>
  <c r="AC82" i="1"/>
  <c r="AC37" i="1"/>
  <c r="AC71" i="1" l="1"/>
  <c r="AC59" i="1"/>
  <c r="AC39" i="1"/>
  <c r="AC65" i="1"/>
  <c r="AC33" i="1"/>
  <c r="AC55" i="1"/>
  <c r="AC51" i="1"/>
  <c r="AC63" i="1"/>
  <c r="AC113" i="1"/>
  <c r="AC109" i="1"/>
  <c r="AC67" i="1"/>
  <c r="AC31" i="1"/>
  <c r="AC77" i="1"/>
  <c r="AC81" i="1"/>
  <c r="AC73" i="1"/>
  <c r="AC101" i="1"/>
  <c r="AC69" i="1"/>
  <c r="AC29" i="1"/>
  <c r="AC43" i="1"/>
  <c r="AC35" i="1"/>
  <c r="AC27" i="1"/>
  <c r="AC89" i="1"/>
  <c r="AC47" i="1"/>
  <c r="AC105" i="1"/>
  <c r="AC85" i="1"/>
</calcChain>
</file>

<file path=xl/sharedStrings.xml><?xml version="1.0" encoding="utf-8"?>
<sst xmlns="http://schemas.openxmlformats.org/spreadsheetml/2006/main" count="3088" uniqueCount="1001">
  <si>
    <t>File opened</t>
  </si>
  <si>
    <t>2019-08-27 08:18:29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</si>
  <si>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</si>
  <si>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</si>
  <si>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</si>
  <si>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</si>
  <si>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</si>
  <si>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</si>
  <si>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</si>
  <si>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</si>
  <si>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</si>
  <si>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</si>
  <si>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</si>
  <si>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{"h2obspan2a": "0.0975941", "flowmeterzero": "0.991801", "h2obspanconc2": "0", "h2obspan1": "0.998578", "oxygen": "21", "co2bspan2": "0", "flowbzero": "0.20796", "h2oaspan2a": "0.0661155", "co2bzero": "0.880288", "h2oazero": "1.00263", "co2bspan1": "0.992131", "h2oaspan2b": "0.0662632", "co2bspanconc2": "0", "ssa_ref": "36614.9", "tazero": "0.00774765", "flowazero": "0.4286", "h2oaspanconc2": "0", "h2oaspan2": "0", "co2bspanconc1": "1002", "co2bspan2b": "0.162103", "h2obzero": "1.01783", "co2bspan2a": "0.163389", "co2aspanconc1": "1002", "tbzero": "0.197721", "co2aspan2a": "0.164928", "co2aspan2": "0", "ssb_ref": "36526.8", "co2aspan2b": "0.163711", "h2oaspan1": "1.00223", "h2obspan2b": "0.0963575", "co2azero": "0.869071", "co2aspan1": "0.992625", "chamberpressurezero": "2.57337", "co2aspanconc2": "0", "h2obspanconc1": "20", "h2obspan2": "0", "h2oaspanconc1": "12.19"}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</si>
  <si>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</si>
  <si>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</si>
  <si>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</si>
  <si>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</si>
  <si>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</si>
  <si>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</si>
  <si>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</si>
  <si>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</si>
  <si>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</si>
  <si>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08:18:29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</si>
  <si>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</si>
  <si>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</si>
  <si>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</si>
  <si>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</si>
  <si>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</si>
  <si>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</si>
  <si>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</si>
  <si>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</si>
  <si>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</si>
  <si>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</si>
  <si>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</si>
  <si>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</si>
  <si>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</si>
  <si>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</si>
  <si>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</si>
  <si>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</si>
  <si>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</si>
  <si>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</si>
  <si>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</si>
  <si>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</si>
  <si>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</si>
  <si>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</si>
  <si>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</si>
  <si>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</si>
  <si>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</si>
  <si>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</si>
  <si>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</si>
  <si>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</si>
  <si>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</si>
  <si>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</si>
  <si>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</si>
  <si>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</si>
  <si>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</si>
  <si>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</si>
  <si>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</si>
  <si>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</si>
  <si>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</si>
  <si>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</si>
  <si>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</si>
  <si>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</si>
  <si>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</si>
  <si>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</si>
  <si>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</si>
  <si>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</si>
  <si>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</si>
  <si>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2.79149 76.5109 384.784 619.503 848.427 1055.85 1233.81 1421.5</t>
  </si>
  <si>
    <t>Fs_true</t>
  </si>
  <si>
    <t>-0.226113 100.196 402.001 600.966 800.046 1000.26 1200.53 1401.23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</si>
  <si>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</si>
  <si>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</si>
  <si>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</si>
  <si>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</si>
  <si>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</si>
  <si>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</si>
  <si>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</si>
  <si>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</si>
  <si>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</si>
  <si>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</si>
  <si>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</si>
  <si>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</si>
  <si>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</si>
  <si>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</si>
  <si>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</si>
  <si>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</si>
  <si>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</si>
  <si>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</si>
  <si>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</si>
  <si>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</si>
  <si>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</si>
  <si>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</si>
  <si>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</si>
  <si>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</si>
  <si>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</si>
  <si>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</si>
  <si>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</si>
  <si>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</si>
  <si>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</si>
  <si>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</si>
  <si>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</si>
  <si>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</si>
  <si>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</si>
  <si>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</si>
  <si>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</si>
  <si>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</si>
  <si>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</si>
  <si>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</si>
  <si>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</si>
  <si>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</si>
  <si>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</si>
  <si>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</si>
  <si>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</si>
  <si>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</si>
  <si>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</si>
  <si>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</si>
  <si>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</si>
  <si>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</si>
  <si>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</si>
  <si>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</si>
  <si>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</si>
  <si>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</si>
  <si>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</si>
  <si>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</si>
  <si>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</si>
  <si>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</si>
  <si>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</si>
  <si>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</si>
  <si>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</si>
  <si>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</si>
  <si>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</si>
  <si>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</si>
  <si>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</si>
  <si>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</si>
  <si>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</si>
  <si>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</si>
  <si>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</si>
  <si>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</si>
  <si>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</si>
  <si>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</si>
  <si>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</si>
  <si>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</si>
  <si>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</si>
  <si>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</si>
  <si>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</si>
  <si>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</si>
  <si>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</si>
  <si>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</si>
  <si>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</si>
  <si>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</si>
  <si>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</si>
  <si>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</si>
  <si>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</si>
  <si>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</si>
  <si>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</si>
  <si>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</si>
  <si>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</si>
  <si>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</si>
  <si>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</si>
  <si>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</si>
  <si>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</si>
  <si>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</si>
  <si>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</si>
  <si>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</si>
  <si>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</si>
  <si>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</si>
  <si>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</si>
  <si>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</si>
  <si>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</si>
  <si>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</si>
  <si>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</si>
  <si>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</si>
  <si>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</si>
  <si>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</si>
  <si>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</si>
  <si>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</si>
  <si>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</si>
  <si>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</si>
  <si>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</si>
  <si>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</si>
  <si>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</si>
  <si>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</si>
  <si>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</si>
  <si>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</si>
  <si>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</si>
  <si>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</si>
  <si>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</si>
  <si>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</si>
  <si>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</si>
  <si>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</si>
  <si>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</si>
  <si>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</si>
  <si>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</si>
  <si>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</si>
  <si>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</si>
  <si>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</si>
  <si>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</si>
  <si>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</si>
  <si>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</si>
  <si>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</si>
  <si>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</si>
  <si>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</si>
  <si>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</si>
  <si>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</si>
  <si>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</si>
  <si>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</si>
  <si>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</si>
  <si>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</si>
  <si>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</si>
  <si>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</si>
  <si>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</si>
  <si>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</si>
  <si>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</si>
  <si>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</si>
  <si>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</si>
  <si>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</si>
  <si>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</si>
  <si>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</si>
  <si>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</si>
  <si>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</si>
  <si>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</si>
  <si>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</si>
  <si>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</si>
  <si>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</si>
  <si>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</si>
  <si>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</si>
  <si>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</si>
  <si>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</si>
  <si>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</si>
  <si>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</si>
  <si>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</si>
  <si>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</si>
  <si>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</si>
  <si>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</si>
  <si>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</si>
  <si>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</si>
  <si>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</si>
  <si>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</si>
  <si>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</si>
  <si>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</si>
  <si>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</si>
  <si>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</si>
  <si>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</si>
  <si>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</si>
  <si>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</si>
  <si>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</si>
  <si>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</si>
  <si>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</si>
  <si>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</si>
  <si>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</si>
  <si>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</si>
  <si>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</si>
  <si>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</si>
  <si>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</si>
  <si>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</si>
  <si>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</si>
  <si>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</si>
  <si>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</si>
  <si>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</si>
  <si>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</si>
  <si>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</si>
  <si>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</si>
  <si>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</si>
  <si>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</si>
  <si>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20190827 08:42:27</t>
  </si>
  <si>
    <t>08:42:27</t>
  </si>
  <si>
    <t>19131-2</t>
  </si>
  <si>
    <t>MPF-2238-20190827-08_42_29</t>
  </si>
  <si>
    <t>DARK-2239-20190827-08_42_36</t>
  </si>
  <si>
    <t>0: Broadleaf</t>
  </si>
  <si>
    <t>08:41:42</t>
  </si>
  <si>
    <t>2/2</t>
  </si>
  <si>
    <t>5</t>
  </si>
  <si>
    <t>11111111</t>
  </si>
  <si>
    <t>oooooooo</t>
  </si>
  <si>
    <t>off</t>
  </si>
  <si>
    <t>20190827 08:44:28</t>
  </si>
  <si>
    <t>08:44:28</t>
  </si>
  <si>
    <t>MPF-2240-20190827-08_44_29</t>
  </si>
  <si>
    <t>DARK-2241-20190827-08_44_37</t>
  </si>
  <si>
    <t>08:43:48</t>
  </si>
  <si>
    <t>1/2</t>
  </si>
  <si>
    <t>20190827 08:46:28</t>
  </si>
  <si>
    <t>08:46:28</t>
  </si>
  <si>
    <t>MPF-2242-20190827-08_46_30</t>
  </si>
  <si>
    <t>DARK-2243-20190827-08_46_37</t>
  </si>
  <si>
    <t>08:45:45</t>
  </si>
  <si>
    <t>20190827 08:48:22</t>
  </si>
  <si>
    <t>08:48:22</t>
  </si>
  <si>
    <t>MPF-2244-20190827-08_48_24</t>
  </si>
  <si>
    <t>DARK-2245-20190827-08_48_31</t>
  </si>
  <si>
    <t>08:47:38</t>
  </si>
  <si>
    <t>20190827 08:50:19</t>
  </si>
  <si>
    <t>08:50:19</t>
  </si>
  <si>
    <t>MPF-2246-20190827-08_50_21</t>
  </si>
  <si>
    <t>DARK-2247-20190827-08_50_28</t>
  </si>
  <si>
    <t>08:49:35</t>
  </si>
  <si>
    <t>20190827 08:51:39</t>
  </si>
  <si>
    <t>08:51:39</t>
  </si>
  <si>
    <t>MPF-2248-20190827-08_51_40</t>
  </si>
  <si>
    <t>DARK-2249-20190827-08_51_47</t>
  </si>
  <si>
    <t>08:51:30</t>
  </si>
  <si>
    <t>20190827 08:53:38</t>
  </si>
  <si>
    <t>08:53:38</t>
  </si>
  <si>
    <t>MPF-2250-20190827-08_53_39</t>
  </si>
  <si>
    <t>DARK-2251-20190827-08_53_47</t>
  </si>
  <si>
    <t>08:52:53</t>
  </si>
  <si>
    <t>20190827 08:55:39</t>
  </si>
  <si>
    <t>08:55:39</t>
  </si>
  <si>
    <t>MPF-2252-20190827-08_55_40</t>
  </si>
  <si>
    <t>DARK-2253-20190827-08_55_47</t>
  </si>
  <si>
    <t>08:55:02</t>
  </si>
  <si>
    <t>20190827 08:57:39</t>
  </si>
  <si>
    <t>08:57:39</t>
  </si>
  <si>
    <t>MPF-2254-20190827-08_57_40</t>
  </si>
  <si>
    <t>DARK-2255-20190827-08_57_48</t>
  </si>
  <si>
    <t>08:56:55</t>
  </si>
  <si>
    <t>20190827 08:59:40</t>
  </si>
  <si>
    <t>08:59:40</t>
  </si>
  <si>
    <t>MPF-2256-20190827-08_59_41</t>
  </si>
  <si>
    <t>DARK-2257-20190827-08_59_48</t>
  </si>
  <si>
    <t>08:58:57</t>
  </si>
  <si>
    <t>20190827 09:01:40</t>
  </si>
  <si>
    <t>09:01:40</t>
  </si>
  <si>
    <t>MPF-2258-20190827-09_01_41</t>
  </si>
  <si>
    <t>DARK-2259-20190827-09_01_49</t>
  </si>
  <si>
    <t>09:00:51</t>
  </si>
  <si>
    <t>20190827 09:07:19</t>
  </si>
  <si>
    <t>09:07:19</t>
  </si>
  <si>
    <t>19122-1</t>
  </si>
  <si>
    <t>MPF-2260-20190827-09_07_20</t>
  </si>
  <si>
    <t>DARK-2261-20190827-09_07_28</t>
  </si>
  <si>
    <t>09:07:50</t>
  </si>
  <si>
    <t>20190827 09:09:05</t>
  </si>
  <si>
    <t>09:09:05</t>
  </si>
  <si>
    <t>MPF-2262-20190827-09_09_06</t>
  </si>
  <si>
    <t>DARK-2263-20190827-09_09_14</t>
  </si>
  <si>
    <t>09:09:33</t>
  </si>
  <si>
    <t>20190827 09:11:25</t>
  </si>
  <si>
    <t>09:11:25</t>
  </si>
  <si>
    <t>MPF-2264-20190827-09_11_26</t>
  </si>
  <si>
    <t>DARK-2265-20190827-09_11_34</t>
  </si>
  <si>
    <t>09:10:40</t>
  </si>
  <si>
    <t>20190827 09:13:19</t>
  </si>
  <si>
    <t>09:13:19</t>
  </si>
  <si>
    <t>MPF-2266-20190827-09_13_20</t>
  </si>
  <si>
    <t>DARK-2267-20190827-09_13_28</t>
  </si>
  <si>
    <t>09:12:34</t>
  </si>
  <si>
    <t>20190827 09:15:19</t>
  </si>
  <si>
    <t>09:15:19</t>
  </si>
  <si>
    <t>MPF-2268-20190827-09_15_21</t>
  </si>
  <si>
    <t>DARK-2269-20190827-09_15_28</t>
  </si>
  <si>
    <t>09:14:37</t>
  </si>
  <si>
    <t>20190827 09:16:40</t>
  </si>
  <si>
    <t>09:16:40</t>
  </si>
  <si>
    <t>MPF-2270-20190827-09_16_42</t>
  </si>
  <si>
    <t>DARK-2271-20190827-09_16_49</t>
  </si>
  <si>
    <t>09:16:34</t>
  </si>
  <si>
    <t>20190827 09:18:41</t>
  </si>
  <si>
    <t>09:18:41</t>
  </si>
  <si>
    <t>MPF-2272-20190827-09_18_42</t>
  </si>
  <si>
    <t>DARK-2273-20190827-09_18_50</t>
  </si>
  <si>
    <t>09:18:02</t>
  </si>
  <si>
    <t>20190827 09:20:40</t>
  </si>
  <si>
    <t>09:20:40</t>
  </si>
  <si>
    <t>MPF-2274-20190827-09_20_42</t>
  </si>
  <si>
    <t>DARK-2275-20190827-09_20_49</t>
  </si>
  <si>
    <t>09:19:55</t>
  </si>
  <si>
    <t>20190827 09:22:41</t>
  </si>
  <si>
    <t>09:22:41</t>
  </si>
  <si>
    <t>MPF-2276-20190827-09_22_42</t>
  </si>
  <si>
    <t>DARK-2277-20190827-09_22_50</t>
  </si>
  <si>
    <t>09:21:56</t>
  </si>
  <si>
    <t>20190827 09:24:41</t>
  </si>
  <si>
    <t>09:24:41</t>
  </si>
  <si>
    <t>MPF-2278-20190827-09_24_43</t>
  </si>
  <si>
    <t>DARK-2279-20190827-09_24_50</t>
  </si>
  <si>
    <t>09:23:55</t>
  </si>
  <si>
    <t>20190827 09:26:42</t>
  </si>
  <si>
    <t>09:26:42</t>
  </si>
  <si>
    <t>MPF-2280-20190827-09_26_43</t>
  </si>
  <si>
    <t>DARK-2281-20190827-09_26_51</t>
  </si>
  <si>
    <t>09:25:58</t>
  </si>
  <si>
    <t>20190827 09:34:53</t>
  </si>
  <si>
    <t>09:34:53</t>
  </si>
  <si>
    <t>19122-2</t>
  </si>
  <si>
    <t>MPF-2282-20190827-09_34_55</t>
  </si>
  <si>
    <t>DARK-2283-20190827-09_35_02</t>
  </si>
  <si>
    <t>09:34:13</t>
  </si>
  <si>
    <t>20190827 09:36:54</t>
  </si>
  <si>
    <t>09:36:54</t>
  </si>
  <si>
    <t>MPF-2284-20190827-09_36_55</t>
  </si>
  <si>
    <t>DARK-2285-20190827-09_37_03</t>
  </si>
  <si>
    <t>09:36:14</t>
  </si>
  <si>
    <t>20190827 09:38:09</t>
  </si>
  <si>
    <t>09:38:09</t>
  </si>
  <si>
    <t>MPF-2286-20190827-09_38_10</t>
  </si>
  <si>
    <t>DARK-2287-20190827-09_38_18</t>
  </si>
  <si>
    <t>09:38:39</t>
  </si>
  <si>
    <t>20190827 09:40:34</t>
  </si>
  <si>
    <t>09:40:34</t>
  </si>
  <si>
    <t>MPF-2288-20190827-09_40_35</t>
  </si>
  <si>
    <t>DARK-2289-20190827-09_40_43</t>
  </si>
  <si>
    <t>09:39:49</t>
  </si>
  <si>
    <t>20190827 09:42:28</t>
  </si>
  <si>
    <t>09:42:28</t>
  </si>
  <si>
    <t>MPF-2290-20190827-09_42_29</t>
  </si>
  <si>
    <t>DARK-2291-20190827-09_42_37</t>
  </si>
  <si>
    <t>09:41:43</t>
  </si>
  <si>
    <t>20190827 09:43:49</t>
  </si>
  <si>
    <t>09:43:49</t>
  </si>
  <si>
    <t>MPF-2292-20190827-09_43_50</t>
  </si>
  <si>
    <t>DARK-2293-20190827-09_43_58</t>
  </si>
  <si>
    <t>09:43:42</t>
  </si>
  <si>
    <t>20190827 09:45:49</t>
  </si>
  <si>
    <t>09:45:49</t>
  </si>
  <si>
    <t>MPF-2294-20190827-09_45_51</t>
  </si>
  <si>
    <t>DARK-2295-20190827-09_45_58</t>
  </si>
  <si>
    <t>09:45:10</t>
  </si>
  <si>
    <t>20190827 09:47:50</t>
  </si>
  <si>
    <t>09:47:50</t>
  </si>
  <si>
    <t>MPF-2296-20190827-09_47_51</t>
  </si>
  <si>
    <t>DARK-2297-20190827-09_47_59</t>
  </si>
  <si>
    <t>09:46:58</t>
  </si>
  <si>
    <t>20190827 09:49:50</t>
  </si>
  <si>
    <t>09:49:50</t>
  </si>
  <si>
    <t>MPF-2298-20190827-09_49_52</t>
  </si>
  <si>
    <t>DARK-2299-20190827-09_49_59</t>
  </si>
  <si>
    <t>09:49:02</t>
  </si>
  <si>
    <t>20190827 09:51:51</t>
  </si>
  <si>
    <t>09:51:51</t>
  </si>
  <si>
    <t>MPF-2300-20190827-09_51_52</t>
  </si>
  <si>
    <t>DARK-2301-20190827-09_52_00</t>
  </si>
  <si>
    <t>09:51:04</t>
  </si>
  <si>
    <t>20190827 09:53:51</t>
  </si>
  <si>
    <t>09:53:51</t>
  </si>
  <si>
    <t>MPF-2302-20190827-09_53_53</t>
  </si>
  <si>
    <t>DARK-2303-20190827-09_54_00</t>
  </si>
  <si>
    <t>09:54:18</t>
  </si>
  <si>
    <t>20190827 09:59:25</t>
  </si>
  <si>
    <t>09:59:25</t>
  </si>
  <si>
    <t>19131-1</t>
  </si>
  <si>
    <t>MPF-2304-20190827-09_59_27</t>
  </si>
  <si>
    <t>DARK-2305-20190827-09_59_34</t>
  </si>
  <si>
    <t>09:58:41</t>
  </si>
  <si>
    <t>20190827 10:01:26</t>
  </si>
  <si>
    <t>10:01:26</t>
  </si>
  <si>
    <t>MPF-2306-20190827-10_01_27</t>
  </si>
  <si>
    <t>DARK-2307-20190827-10_01_35</t>
  </si>
  <si>
    <t>10:00:52</t>
  </si>
  <si>
    <t>20190827 10:02:42</t>
  </si>
  <si>
    <t>10:02:42</t>
  </si>
  <si>
    <t>MPF-2308-20190827-10_02_43</t>
  </si>
  <si>
    <t>DARK-2309-20190827-10_02_51</t>
  </si>
  <si>
    <t>10:03:18</t>
  </si>
  <si>
    <t>20190827 10:05:19</t>
  </si>
  <si>
    <t>10:05:19</t>
  </si>
  <si>
    <t>MPF-2310-20190827-10_05_21</t>
  </si>
  <si>
    <t>DARK-2311-20190827-10_05_28</t>
  </si>
  <si>
    <t>10:04:38</t>
  </si>
  <si>
    <t>20190827 10:07:20</t>
  </si>
  <si>
    <t>10:07:20</t>
  </si>
  <si>
    <t>MPF-2312-20190827-10_07_21</t>
  </si>
  <si>
    <t>DARK-2313-20190827-10_07_29</t>
  </si>
  <si>
    <t>10:06:36</t>
  </si>
  <si>
    <t>20190827 10:08:47</t>
  </si>
  <si>
    <t>10:08:47</t>
  </si>
  <si>
    <t>MPF-2314-20190827-10_08_48</t>
  </si>
  <si>
    <t>DARK-2315-20190827-10_08_56</t>
  </si>
  <si>
    <t>10:08:39</t>
  </si>
  <si>
    <t>20190827 10:10:48</t>
  </si>
  <si>
    <t>10:10:48</t>
  </si>
  <si>
    <t>MPF-2316-20190827-10_10_49</t>
  </si>
  <si>
    <t>DARK-2317-20190827-10_10_56</t>
  </si>
  <si>
    <t>10:10:05</t>
  </si>
  <si>
    <t>20190827 10:12:48</t>
  </si>
  <si>
    <t>10:12:48</t>
  </si>
  <si>
    <t>MPF-2318-20190827-10_12_49</t>
  </si>
  <si>
    <t>DARK-2319-20190827-10_12_57</t>
  </si>
  <si>
    <t>10:12:06</t>
  </si>
  <si>
    <t>20190827 10:14:49</t>
  </si>
  <si>
    <t>10:14:49</t>
  </si>
  <si>
    <t>MPF-2320-20190827-10_14_50</t>
  </si>
  <si>
    <t>DARK-2321-20190827-10_14_57</t>
  </si>
  <si>
    <t>10:13:58</t>
  </si>
  <si>
    <t>20190827 10:16:49</t>
  </si>
  <si>
    <t>10:16:49</t>
  </si>
  <si>
    <t>MPF-2322-20190827-10_16_50</t>
  </si>
  <si>
    <t>DARK-2323-20190827-10_16_58</t>
  </si>
  <si>
    <t>10:16:03</t>
  </si>
  <si>
    <t>20190827 10:18:50</t>
  </si>
  <si>
    <t>10:18:50</t>
  </si>
  <si>
    <t>MPF-2324-20190827-10_18_51</t>
  </si>
  <si>
    <t>DARK-2325-20190827-10_18_59</t>
  </si>
  <si>
    <t>10:18:10</t>
  </si>
  <si>
    <t>20190827 10:23:53</t>
  </si>
  <si>
    <t>10:23:53</t>
  </si>
  <si>
    <t>19432-1</t>
  </si>
  <si>
    <t>MPF-2326-20190827-10_23_54</t>
  </si>
  <si>
    <t>DARK-2327-20190827-10_24_02</t>
  </si>
  <si>
    <t>10:23:02</t>
  </si>
  <si>
    <t>20190827 10:25:52</t>
  </si>
  <si>
    <t>10:25:52</t>
  </si>
  <si>
    <t>MPF-2328-20190827-10_25_53</t>
  </si>
  <si>
    <t>DARK-2329-20190827-10_26_00</t>
  </si>
  <si>
    <t>10:25:07</t>
  </si>
  <si>
    <t>20190827 10:27:52</t>
  </si>
  <si>
    <t>10:27:52</t>
  </si>
  <si>
    <t>MPF-2330-20190827-10_27_53</t>
  </si>
  <si>
    <t>DARK-2331-20190827-10_28_01</t>
  </si>
  <si>
    <t>10:27:12</t>
  </si>
  <si>
    <t>20190827 10:29:47</t>
  </si>
  <si>
    <t>10:29:47</t>
  </si>
  <si>
    <t>MPF-2332-20190827-10_29_48</t>
  </si>
  <si>
    <t>DARK-2333-20190827-10_29_56</t>
  </si>
  <si>
    <t>10:29:02</t>
  </si>
  <si>
    <t>20190827 10:31:42</t>
  </si>
  <si>
    <t>10:31:42</t>
  </si>
  <si>
    <t>MPF-2334-20190827-10_31_43</t>
  </si>
  <si>
    <t>DARK-2335-20190827-10_31_51</t>
  </si>
  <si>
    <t>10:30:57</t>
  </si>
  <si>
    <t>20190827 10:32:56</t>
  </si>
  <si>
    <t>10:32:56</t>
  </si>
  <si>
    <t>MPF-2336-20190827-10_32_57</t>
  </si>
  <si>
    <t>DARK-2337-20190827-10_33_05</t>
  </si>
  <si>
    <t>10:32:49</t>
  </si>
  <si>
    <t>20190827 10:34:55</t>
  </si>
  <si>
    <t>10:34:55</t>
  </si>
  <si>
    <t>MPF-2338-20190827-10_34_56</t>
  </si>
  <si>
    <t>DARK-2339-20190827-10_35_04</t>
  </si>
  <si>
    <t>10:34:09</t>
  </si>
  <si>
    <t>20190827 10:36:52</t>
  </si>
  <si>
    <t>10:36:52</t>
  </si>
  <si>
    <t>MPF-2340-20190827-10_36_53</t>
  </si>
  <si>
    <t>DARK-2341-20190827-10_37_00</t>
  </si>
  <si>
    <t>10:36:01</t>
  </si>
  <si>
    <t>20190827 10:38:52</t>
  </si>
  <si>
    <t>10:38:52</t>
  </si>
  <si>
    <t>MPF-2342-20190827-10_38_53</t>
  </si>
  <si>
    <t>DARK-2343-20190827-10_39_01</t>
  </si>
  <si>
    <t>10:37:59</t>
  </si>
  <si>
    <t>20190827 10:40:50</t>
  </si>
  <si>
    <t>10:40:50</t>
  </si>
  <si>
    <t>MPF-2344-20190827-10_40_51</t>
  </si>
  <si>
    <t>DARK-2345-20190827-10_40_59</t>
  </si>
  <si>
    <t>10:40:05</t>
  </si>
  <si>
    <t>20190827 10:42:50</t>
  </si>
  <si>
    <t>10:42:50</t>
  </si>
  <si>
    <t>MPF-2346-20190827-10_42_51</t>
  </si>
  <si>
    <t>DARK-2347-20190827-10_42_59</t>
  </si>
  <si>
    <t>10:42:07</t>
  </si>
  <si>
    <t>20190827 10:47:58</t>
  </si>
  <si>
    <t>10:47:58</t>
  </si>
  <si>
    <t>19431-2</t>
  </si>
  <si>
    <t>MPF-2348-20190827-10_47_59</t>
  </si>
  <si>
    <t>DARK-2349-20190827-10_48_07</t>
  </si>
  <si>
    <t>10:47:18</t>
  </si>
  <si>
    <t>20190827 10:49:58</t>
  </si>
  <si>
    <t>10:49:58</t>
  </si>
  <si>
    <t>MPF-2350-20190827-10_50_00</t>
  </si>
  <si>
    <t>DARK-2351-20190827-10_50_07</t>
  </si>
  <si>
    <t>10:49:15</t>
  </si>
  <si>
    <t>20190827 10:51:56</t>
  </si>
  <si>
    <t>10:51:56</t>
  </si>
  <si>
    <t>MPF-2352-20190827-10_51_58</t>
  </si>
  <si>
    <t>DARK-2353-20190827-10_52_05</t>
  </si>
  <si>
    <t>10:51:12</t>
  </si>
  <si>
    <t>20190827 10:53:53</t>
  </si>
  <si>
    <t>10:53:53</t>
  </si>
  <si>
    <t>MPF-2354-20190827-10_53_55</t>
  </si>
  <si>
    <t>DARK-2355-20190827-10_54_02</t>
  </si>
  <si>
    <t>10:53:09</t>
  </si>
  <si>
    <t>20190827 10:55:48</t>
  </si>
  <si>
    <t>10:55:48</t>
  </si>
  <si>
    <t>MPF-2356-20190827-10_55_49</t>
  </si>
  <si>
    <t>DARK-2357-20190827-10_55_57</t>
  </si>
  <si>
    <t>10:55:04</t>
  </si>
  <si>
    <t>20190827 10:57:11</t>
  </si>
  <si>
    <t>10:57:11</t>
  </si>
  <si>
    <t>MPF-2358-20190827-10_57_12</t>
  </si>
  <si>
    <t>DARK-2359-20190827-10_57_20</t>
  </si>
  <si>
    <t>10:57:05</t>
  </si>
  <si>
    <t>20190827 10:59:11</t>
  </si>
  <si>
    <t>10:59:11</t>
  </si>
  <si>
    <t>MPF-2360-20190827-10_59_13</t>
  </si>
  <si>
    <t>DARK-2361-20190827-10_59_20</t>
  </si>
  <si>
    <t>10:58:29</t>
  </si>
  <si>
    <t>20190827 11:01:12</t>
  </si>
  <si>
    <t>11:01:12</t>
  </si>
  <si>
    <t>MPF-2362-20190827-11_01_13</t>
  </si>
  <si>
    <t>DARK-2363-20190827-11_01_21</t>
  </si>
  <si>
    <t>11:00:21</t>
  </si>
  <si>
    <t>20190827 11:03:12</t>
  </si>
  <si>
    <t>11:03:12</t>
  </si>
  <si>
    <t>MPF-2364-20190827-11_03_14</t>
  </si>
  <si>
    <t>DARK-2365-20190827-11_03_21</t>
  </si>
  <si>
    <t>11:02:18</t>
  </si>
  <si>
    <t>20190827 11:05:13</t>
  </si>
  <si>
    <t>11:05:13</t>
  </si>
  <si>
    <t>MPF-2366-20190827-11_05_14</t>
  </si>
  <si>
    <t>DARK-2367-20190827-11_05_22</t>
  </si>
  <si>
    <t>11:04:33</t>
  </si>
  <si>
    <t>20190827 11:07:13</t>
  </si>
  <si>
    <t>11:07:13</t>
  </si>
  <si>
    <t>MPF-2368-20190827-11_07_15</t>
  </si>
  <si>
    <t>DARK-2369-20190827-11_07_22</t>
  </si>
  <si>
    <t>11:06:27</t>
  </si>
  <si>
    <t>20190827 11:12:27</t>
  </si>
  <si>
    <t>11:12:27</t>
  </si>
  <si>
    <t>19412-2</t>
  </si>
  <si>
    <t>MPF-2370-20190827-11_12_29</t>
  </si>
  <si>
    <t>DARK-2371-20190827-11_12_36</t>
  </si>
  <si>
    <t>11:11:44</t>
  </si>
  <si>
    <t>20190827 11:13:46</t>
  </si>
  <si>
    <t>11:13:46</t>
  </si>
  <si>
    <t>MPF-2372-20190827-11_13_47</t>
  </si>
  <si>
    <t>DARK-2373-20190827-11_13_55</t>
  </si>
  <si>
    <t>11:14:17</t>
  </si>
  <si>
    <t>20190827 11:16:11</t>
  </si>
  <si>
    <t>11:16:11</t>
  </si>
  <si>
    <t>MPF-2374-20190827-11_16_13</t>
  </si>
  <si>
    <t>DARK-2375-20190827-11_16_20</t>
  </si>
  <si>
    <t>11:15:26</t>
  </si>
  <si>
    <t>20190827 11:18:12</t>
  </si>
  <si>
    <t>11:18:12</t>
  </si>
  <si>
    <t>MPF-2376-20190827-11_18_13</t>
  </si>
  <si>
    <t>DARK-2377-20190827-11_18_21</t>
  </si>
  <si>
    <t>11:17:33</t>
  </si>
  <si>
    <t>20190827 11:20:12</t>
  </si>
  <si>
    <t>11:20:12</t>
  </si>
  <si>
    <t>MPF-2378-20190827-11_20_14</t>
  </si>
  <si>
    <t>DARK-2379-20190827-11_20_21</t>
  </si>
  <si>
    <t>11:19:32</t>
  </si>
  <si>
    <t>20190827 11:21:34</t>
  </si>
  <si>
    <t>11:21:34</t>
  </si>
  <si>
    <t>MPF-2380-20190827-11_21_36</t>
  </si>
  <si>
    <t>DARK-2381-20190827-11_21_43</t>
  </si>
  <si>
    <t>11:21:29</t>
  </si>
  <si>
    <t>20190827 11:23:31</t>
  </si>
  <si>
    <t>11:23:31</t>
  </si>
  <si>
    <t>MPF-2382-20190827-11_23_33</t>
  </si>
  <si>
    <t>DARK-2383-20190827-11_23_40</t>
  </si>
  <si>
    <t>11:22:46</t>
  </si>
  <si>
    <t>20190827 11:25:32</t>
  </si>
  <si>
    <t>11:25:32</t>
  </si>
  <si>
    <t>MPF-2384-20190827-11_25_33</t>
  </si>
  <si>
    <t>DARK-2385-20190827-11_25_41</t>
  </si>
  <si>
    <t>11:24:47</t>
  </si>
  <si>
    <t>20190827 11:27:32</t>
  </si>
  <si>
    <t>11:27:32</t>
  </si>
  <si>
    <t>MPF-2386-20190827-11_27_34</t>
  </si>
  <si>
    <t>DARK-2387-20190827-11_27_41</t>
  </si>
  <si>
    <t>11:26:50</t>
  </si>
  <si>
    <t>20190827 11:29:33</t>
  </si>
  <si>
    <t>11:29:33</t>
  </si>
  <si>
    <t>MPF-2388-20190827-11_29_34</t>
  </si>
  <si>
    <t>DARK-2389-20190827-11_29_42</t>
  </si>
  <si>
    <t>11:28:35</t>
  </si>
  <si>
    <t>20190827 11:31:33</t>
  </si>
  <si>
    <t>11:31:33</t>
  </si>
  <si>
    <t>MPF-2390-20190827-11_31_35</t>
  </si>
  <si>
    <t>DARK-2391-20190827-11_31_42</t>
  </si>
  <si>
    <t>11:32:08</t>
  </si>
  <si>
    <t>20190827 11:43:20</t>
  </si>
  <si>
    <t>11:43:20</t>
  </si>
  <si>
    <t>19211-2</t>
  </si>
  <si>
    <t>MPF-2392-20190827-11_43_21</t>
  </si>
  <si>
    <t>DARK-2393-20190827-11_43_29</t>
  </si>
  <si>
    <t>11:43:48</t>
  </si>
  <si>
    <t>20190827 11:45:41</t>
  </si>
  <si>
    <t>11:45:41</t>
  </si>
  <si>
    <t>MPF-2394-20190827-11_45_42</t>
  </si>
  <si>
    <t>DARK-2395-20190827-11_45_50</t>
  </si>
  <si>
    <t>11:44:56</t>
  </si>
  <si>
    <t>20190827 11:47:32</t>
  </si>
  <si>
    <t>11:47:32</t>
  </si>
  <si>
    <t>MPF-2396-20190827-11_47_33</t>
  </si>
  <si>
    <t>DARK-2397-20190827-11_47_41</t>
  </si>
  <si>
    <t>11:46:48</t>
  </si>
  <si>
    <t>20190827 11:49:23</t>
  </si>
  <si>
    <t>11:49:23</t>
  </si>
  <si>
    <t>MPF-2398-20190827-11_49_24</t>
  </si>
  <si>
    <t>DARK-2399-20190827-11_49_32</t>
  </si>
  <si>
    <t>11:48:38</t>
  </si>
  <si>
    <t>20190827 11:51:23</t>
  </si>
  <si>
    <t>11:51:23</t>
  </si>
  <si>
    <t>MPF-2400-20190827-11_51_25</t>
  </si>
  <si>
    <t>DARK-2401-20190827-11_51_32</t>
  </si>
  <si>
    <t>11:50:44</t>
  </si>
  <si>
    <t>20190827 11:52:46</t>
  </si>
  <si>
    <t>11:52:46</t>
  </si>
  <si>
    <t>MPF-2402-20190827-11_52_47</t>
  </si>
  <si>
    <t>DARK-2403-20190827-11_52_55</t>
  </si>
  <si>
    <t>11:52:40</t>
  </si>
  <si>
    <t>20190827 11:54:41</t>
  </si>
  <si>
    <t>11:54:41</t>
  </si>
  <si>
    <t>MPF-2404-20190827-11_54_42</t>
  </si>
  <si>
    <t>DARK-2405-20190827-11_54_50</t>
  </si>
  <si>
    <t>11:53:55</t>
  </si>
  <si>
    <t>20190827 11:56:31</t>
  </si>
  <si>
    <t>11:56:31</t>
  </si>
  <si>
    <t>MPF-2406-20190827-11_56_32</t>
  </si>
  <si>
    <t>DARK-2407-20190827-11_56_40</t>
  </si>
  <si>
    <t>11:55:45</t>
  </si>
  <si>
    <t>20190827 11:58:27</t>
  </si>
  <si>
    <t>11:58:27</t>
  </si>
  <si>
    <t>MPF-2408-20190827-11_58_29</t>
  </si>
  <si>
    <t>DARK-2409-20190827-11_58_36</t>
  </si>
  <si>
    <t>11:57:41</t>
  </si>
  <si>
    <t>20190827 12:00:28</t>
  </si>
  <si>
    <t>12:00:28</t>
  </si>
  <si>
    <t>MPF-2410-20190827-12_00_29</t>
  </si>
  <si>
    <t>DARK-2411-20190827-12_00_37</t>
  </si>
  <si>
    <t>11:59:47</t>
  </si>
  <si>
    <t>20190827 12:02:28</t>
  </si>
  <si>
    <t>12:02:28</t>
  </si>
  <si>
    <t>MPF-2412-20190827-12_02_30</t>
  </si>
  <si>
    <t>DARK-2413-20190827-12_02_37</t>
  </si>
  <si>
    <t>12:01:42</t>
  </si>
  <si>
    <t>20190827 12:08:59</t>
  </si>
  <si>
    <t>12:08:59</t>
  </si>
  <si>
    <t>19232-2</t>
  </si>
  <si>
    <t>MPF-2414-20190827-12_09_00</t>
  </si>
  <si>
    <t>DARK-2415-20190827-12_09_08</t>
  </si>
  <si>
    <t>12:08:17</t>
  </si>
  <si>
    <t>20190827 12:10:59</t>
  </si>
  <si>
    <t>12:10:59</t>
  </si>
  <si>
    <t>MPF-2416-20190827-12_11_01</t>
  </si>
  <si>
    <t>DARK-2417-20190827-12_11_08</t>
  </si>
  <si>
    <t>12:10:27</t>
  </si>
  <si>
    <t>20190827 12:12:12</t>
  </si>
  <si>
    <t>12:12:12</t>
  </si>
  <si>
    <t>MPF-2418-20190827-12_12_14</t>
  </si>
  <si>
    <t>DARK-2419-20190827-12_12_21</t>
  </si>
  <si>
    <t>12:12:47</t>
  </si>
  <si>
    <t>20190827 12:14:48</t>
  </si>
  <si>
    <t>12:14:48</t>
  </si>
  <si>
    <t>MPF-2420-20190827-12_14_50</t>
  </si>
  <si>
    <t>DARK-2421-20190827-12_14_57</t>
  </si>
  <si>
    <t>12:14:09</t>
  </si>
  <si>
    <t>20190827 12:16:42</t>
  </si>
  <si>
    <t>12:16:42</t>
  </si>
  <si>
    <t>MPF-2422-20190827-12_16_43</t>
  </si>
  <si>
    <t>DARK-2423-20190827-12_16_51</t>
  </si>
  <si>
    <t>12:15:58</t>
  </si>
  <si>
    <t>20190827 12:18:01</t>
  </si>
  <si>
    <t>12:18:01</t>
  </si>
  <si>
    <t>MPF-2424-20190827-12_18_02</t>
  </si>
  <si>
    <t>DARK-2425-20190827-12_18_10</t>
  </si>
  <si>
    <t>12:17:55</t>
  </si>
  <si>
    <t>20190827 12:20:01</t>
  </si>
  <si>
    <t>12:20:01</t>
  </si>
  <si>
    <t>MPF-2426-20190827-12_20_03</t>
  </si>
  <si>
    <t>DARK-2427-20190827-12_20_10</t>
  </si>
  <si>
    <t>12:19:15</t>
  </si>
  <si>
    <t>20190827 12:22:02</t>
  </si>
  <si>
    <t>12:22:02</t>
  </si>
  <si>
    <t>MPF-2428-20190827-12_22_03</t>
  </si>
  <si>
    <t>DARK-2429-20190827-12_22_11</t>
  </si>
  <si>
    <t>12:22:32</t>
  </si>
  <si>
    <t>20190827 12:24:34</t>
  </si>
  <si>
    <t>12:24:34</t>
  </si>
  <si>
    <t>MPF-2430-20190827-12_24_35</t>
  </si>
  <si>
    <t>DARK-2431-20190827-12_24_43</t>
  </si>
  <si>
    <t>12:23:43</t>
  </si>
  <si>
    <t>20190827 12:26:34</t>
  </si>
  <si>
    <t>12:26:34</t>
  </si>
  <si>
    <t>MPF-2432-20190827-12_26_36</t>
  </si>
  <si>
    <t>DARK-2433-20190827-12_26_43</t>
  </si>
  <si>
    <t>12:25:43</t>
  </si>
  <si>
    <t>20190827 12:28:35</t>
  </si>
  <si>
    <t>12:28:35</t>
  </si>
  <si>
    <t>MPF-2434-20190827-12_28_36</t>
  </si>
  <si>
    <t>DARK-2435-20190827-12_28_44</t>
  </si>
  <si>
    <t>12:29:14</t>
  </si>
  <si>
    <t>20190827 12:34:59</t>
  </si>
  <si>
    <t>12:34:59</t>
  </si>
  <si>
    <t>19222-2</t>
  </si>
  <si>
    <t>MPF-2436-20190827-12_35_00</t>
  </si>
  <si>
    <t>DARK-2437-20190827-12_35_08</t>
  </si>
  <si>
    <t>12:35:31</t>
  </si>
  <si>
    <t>20190827 12:36:50</t>
  </si>
  <si>
    <t>12:36:50</t>
  </si>
  <si>
    <t>MPF-2438-20190827-12_36_51</t>
  </si>
  <si>
    <t>DARK-2439-20190827-12_36_59</t>
  </si>
  <si>
    <t>12:37:19</t>
  </si>
  <si>
    <t>20190827 12:39:20</t>
  </si>
  <si>
    <t>12:39:20</t>
  </si>
  <si>
    <t>MPF-2440-20190827-12_39_21</t>
  </si>
  <si>
    <t>DARK-2441-20190827-12_39_29</t>
  </si>
  <si>
    <t>12:38:35</t>
  </si>
  <si>
    <t>20190827 12:41:20</t>
  </si>
  <si>
    <t>12:41:20</t>
  </si>
  <si>
    <t>MPF-2442-20190827-12_41_22</t>
  </si>
  <si>
    <t>DARK-2443-20190827-12_41_29</t>
  </si>
  <si>
    <t>12:40:45</t>
  </si>
  <si>
    <t>20190827 12:43:21</t>
  </si>
  <si>
    <t>12:43:21</t>
  </si>
  <si>
    <t>MPF-2444-20190827-12_43_22</t>
  </si>
  <si>
    <t>DARK-2445-20190827-12_43_30</t>
  </si>
  <si>
    <t>12:42:40</t>
  </si>
  <si>
    <t>20190827 12:44:43</t>
  </si>
  <si>
    <t>12:44:43</t>
  </si>
  <si>
    <t>MPF-2446-20190827-12_44_44</t>
  </si>
  <si>
    <t>DARK-2447-20190827-12_44_52</t>
  </si>
  <si>
    <t>12:44:35</t>
  </si>
  <si>
    <t>20190827 12:46:41</t>
  </si>
  <si>
    <t>12:46:41</t>
  </si>
  <si>
    <t>MPF-2448-20190827-12_46_42</t>
  </si>
  <si>
    <t>DARK-2449-20190827-12_46_50</t>
  </si>
  <si>
    <t>12:45:56</t>
  </si>
  <si>
    <t>20190827 12:48:41</t>
  </si>
  <si>
    <t>12:48:41</t>
  </si>
  <si>
    <t>MPF-2450-20190827-12_48_43</t>
  </si>
  <si>
    <t>DARK-2451-20190827-12_48_50</t>
  </si>
  <si>
    <t>12:47:57</t>
  </si>
  <si>
    <t>20190827 12:50:42</t>
  </si>
  <si>
    <t>12:50:42</t>
  </si>
  <si>
    <t>MPF-2452-20190827-12_50_43</t>
  </si>
  <si>
    <t>DARK-2453-20190827-12_50_51</t>
  </si>
  <si>
    <t>12:49:58</t>
  </si>
  <si>
    <t>20190827 12:52:42</t>
  </si>
  <si>
    <t>12:52:42</t>
  </si>
  <si>
    <t>MPF-2454-20190827-12_52_44</t>
  </si>
  <si>
    <t>DARK-2455-20190827-12_52_51</t>
  </si>
  <si>
    <t>12:51:50</t>
  </si>
  <si>
    <t>20190827 12:54:43</t>
  </si>
  <si>
    <t>12:54:43</t>
  </si>
  <si>
    <t>MPF-2456-20190827-12_54_44</t>
  </si>
  <si>
    <t>DARK-2457-20190827-12_54_52</t>
  </si>
  <si>
    <t>12:54:03</t>
  </si>
  <si>
    <t>20190827 12:58:58</t>
  </si>
  <si>
    <t>12:58:58</t>
  </si>
  <si>
    <t>19311-1</t>
  </si>
  <si>
    <t>MPF-2458-20190827-12_58_59</t>
  </si>
  <si>
    <t>DARK-2459-20190827-12_59_06</t>
  </si>
  <si>
    <t>12:58:11</t>
  </si>
  <si>
    <t>20190827 13:00:14</t>
  </si>
  <si>
    <t>13:00:14</t>
  </si>
  <si>
    <t>MPF-2460-20190827-13_00_15</t>
  </si>
  <si>
    <t>DARK-2461-20190827-13_00_22</t>
  </si>
  <si>
    <t>13:00:37</t>
  </si>
  <si>
    <t>20190827 13:02:26</t>
  </si>
  <si>
    <t>13:02:26</t>
  </si>
  <si>
    <t>MPF-2462-20190827-13_02_27</t>
  </si>
  <si>
    <t>DARK-2463-20190827-13_02_34</t>
  </si>
  <si>
    <t>13:01:41</t>
  </si>
  <si>
    <t>20190827 13:04:12</t>
  </si>
  <si>
    <t>13:04:12</t>
  </si>
  <si>
    <t>MPF-2464-20190827-13_04_13</t>
  </si>
  <si>
    <t>DARK-2465-20190827-13_04_21</t>
  </si>
  <si>
    <t>13:03:28</t>
  </si>
  <si>
    <t>20190827 13:06:01</t>
  </si>
  <si>
    <t>13:06:01</t>
  </si>
  <si>
    <t>MPF-2466-20190827-13_06_02</t>
  </si>
  <si>
    <t>DARK-2467-20190827-13_06_10</t>
  </si>
  <si>
    <t>13:05:18</t>
  </si>
  <si>
    <t>20190827 13:07:21</t>
  </si>
  <si>
    <t>13:07:21</t>
  </si>
  <si>
    <t>MPF-2468-20190827-13_07_22</t>
  </si>
  <si>
    <t>DARK-2469-20190827-13_07_29</t>
  </si>
  <si>
    <t>13:07:09</t>
  </si>
  <si>
    <t>20190827 13:09:21</t>
  </si>
  <si>
    <t>13:09:21</t>
  </si>
  <si>
    <t>MPF-2470-20190827-13_09_22</t>
  </si>
  <si>
    <t>DARK-2471-20190827-13_09_30</t>
  </si>
  <si>
    <t>13:08:33</t>
  </si>
  <si>
    <t>20190827 13:11:22</t>
  </si>
  <si>
    <t>13:11:22</t>
  </si>
  <si>
    <t>MPF-2472-20190827-13_11_23</t>
  </si>
  <si>
    <t>DARK-2473-20190827-13_11_30</t>
  </si>
  <si>
    <t>13:10:27</t>
  </si>
  <si>
    <t>20190827 13:13:22</t>
  </si>
  <si>
    <t>13:13:22</t>
  </si>
  <si>
    <t>MPF-2474-20190827-13_13_23</t>
  </si>
  <si>
    <t>DARK-2475-20190827-13_13_31</t>
  </si>
  <si>
    <t>13:12:24</t>
  </si>
  <si>
    <t>20190827 13:15:15</t>
  </si>
  <si>
    <t>13:15:15</t>
  </si>
  <si>
    <t>MPF-2476-20190827-13_15_16</t>
  </si>
  <si>
    <t>DARK-2477-20190827-13_15_24</t>
  </si>
  <si>
    <t>13:14:29</t>
  </si>
  <si>
    <t>20190827 13:17:16</t>
  </si>
  <si>
    <t>13:17:16</t>
  </si>
  <si>
    <t>MPF-2478-20190827-13_17_17</t>
  </si>
  <si>
    <t>DARK-2479-20190827-13_17_25</t>
  </si>
  <si>
    <t>13:16:24</t>
  </si>
  <si>
    <t>20190827 13:22:47</t>
  </si>
  <si>
    <t>13:22:47</t>
  </si>
  <si>
    <t>19311-2</t>
  </si>
  <si>
    <t>MPF-2480-20190827-13_22_48</t>
  </si>
  <si>
    <t>DARK-2481-20190827-13_22_56</t>
  </si>
  <si>
    <t>13:23:14</t>
  </si>
  <si>
    <t>20190827 13:24:34</t>
  </si>
  <si>
    <t>13:24:34</t>
  </si>
  <si>
    <t>MPF-2482-20190827-13_24_35</t>
  </si>
  <si>
    <t>DARK-2483-20190827-13_24_43</t>
  </si>
  <si>
    <t>13:25:01</t>
  </si>
  <si>
    <t>20190827 13:26:55</t>
  </si>
  <si>
    <t>13:26:55</t>
  </si>
  <si>
    <t>MPF-2484-20190827-13_26_56</t>
  </si>
  <si>
    <t>DARK-2485-20190827-13_27_04</t>
  </si>
  <si>
    <t>13:26:10</t>
  </si>
  <si>
    <t>20190827 13:28:48</t>
  </si>
  <si>
    <t>13:28:48</t>
  </si>
  <si>
    <t>MPF-2486-20190827-13_28_49</t>
  </si>
  <si>
    <t>DARK-2487-20190827-13_28_57</t>
  </si>
  <si>
    <t>13:28:03</t>
  </si>
  <si>
    <t>20190827 13:30:46</t>
  </si>
  <si>
    <t>13:30:46</t>
  </si>
  <si>
    <t>MPF-2488-20190827-13_30_47</t>
  </si>
  <si>
    <t>DARK-2489-20190827-13_30_55</t>
  </si>
  <si>
    <t>13:30:02</t>
  </si>
  <si>
    <t>20190827 13:32:06</t>
  </si>
  <si>
    <t>13:32:06</t>
  </si>
  <si>
    <t>MPF-2490-20190827-13_32_07</t>
  </si>
  <si>
    <t>DARK-2491-20190827-13_32_15</t>
  </si>
  <si>
    <t>13:31:52</t>
  </si>
  <si>
    <t>20190827 13:34:06</t>
  </si>
  <si>
    <t>13:34:06</t>
  </si>
  <si>
    <t>MPF-2492-20190827-13_34_08</t>
  </si>
  <si>
    <t>DARK-2493-20190827-13_34_15</t>
  </si>
  <si>
    <t>13:33:14</t>
  </si>
  <si>
    <t>20190827 13:36:03</t>
  </si>
  <si>
    <t>13:36:03</t>
  </si>
  <si>
    <t>MPF-2494-20190827-13_36_05</t>
  </si>
  <si>
    <t>DARK-2495-20190827-13_36_12</t>
  </si>
  <si>
    <t>13:35:16</t>
  </si>
  <si>
    <t>20190827 13:37:53</t>
  </si>
  <si>
    <t>13:37:53</t>
  </si>
  <si>
    <t>MPF-2496-20190827-13_37_55</t>
  </si>
  <si>
    <t>DARK-2497-20190827-13_38_02</t>
  </si>
  <si>
    <t>13:37:08</t>
  </si>
  <si>
    <t>20190827 13:39:54</t>
  </si>
  <si>
    <t>13:39:54</t>
  </si>
  <si>
    <t>MPF-2498-20190827-13_39_55</t>
  </si>
  <si>
    <t>DARK-2499-20190827-13_40_03</t>
  </si>
  <si>
    <t>13:39:05</t>
  </si>
  <si>
    <t>20190827 13:41:54</t>
  </si>
  <si>
    <t>13:41:54</t>
  </si>
  <si>
    <t>MPF-2500-20190827-13_41_56</t>
  </si>
  <si>
    <t>DARK-2501-20190827-13_42_03</t>
  </si>
  <si>
    <t>13:41:18</t>
  </si>
  <si>
    <t>20190827 13:46:47</t>
  </si>
  <si>
    <t>13:46:47</t>
  </si>
  <si>
    <t>19312-2</t>
  </si>
  <si>
    <t>MPF-2502-20190827-13_46_49</t>
  </si>
  <si>
    <t>DARK-2503-20190827-13_46_56</t>
  </si>
  <si>
    <t>13:46:02</t>
  </si>
  <si>
    <t>20190827 13:48:02</t>
  </si>
  <si>
    <t>13:48:02</t>
  </si>
  <si>
    <t>MPF-2504-20190827-13_48_04</t>
  </si>
  <si>
    <t>DARK-2505-20190827-13_48_11</t>
  </si>
  <si>
    <t>13:48:34</t>
  </si>
  <si>
    <t>20190827 13:50:29</t>
  </si>
  <si>
    <t>13:50:29</t>
  </si>
  <si>
    <t>MPF-2506-20190827-13_50_31</t>
  </si>
  <si>
    <t>DARK-2507-20190827-13_50_38</t>
  </si>
  <si>
    <t>13:49:44</t>
  </si>
  <si>
    <t>20190827 13:52:30</t>
  </si>
  <si>
    <t>13:52:30</t>
  </si>
  <si>
    <t>MPF-2508-20190827-13_52_31</t>
  </si>
  <si>
    <t>DARK-2509-20190827-13_52_39</t>
  </si>
  <si>
    <t>13:51:56</t>
  </si>
  <si>
    <t>20190827 13:54:30</t>
  </si>
  <si>
    <t>13:54:30</t>
  </si>
  <si>
    <t>MPF-2510-20190827-13_54_32</t>
  </si>
  <si>
    <t>DARK-2511-20190827-13_54_39</t>
  </si>
  <si>
    <t>13:53:56</t>
  </si>
  <si>
    <t>20190827 13:55:49</t>
  </si>
  <si>
    <t>13:55:49</t>
  </si>
  <si>
    <t>MPF-2512-20190827-13_55_51</t>
  </si>
  <si>
    <t>DARK-2513-20190827-13_55_58</t>
  </si>
  <si>
    <t>13:55:44</t>
  </si>
  <si>
    <t>20190827 13:57:50</t>
  </si>
  <si>
    <t>13:57:50</t>
  </si>
  <si>
    <t>MPF-2514-20190827-13_57_51</t>
  </si>
  <si>
    <t>DARK-2515-20190827-13_57_59</t>
  </si>
  <si>
    <t>13:57:05</t>
  </si>
  <si>
    <t>20190827 13:59:42</t>
  </si>
  <si>
    <t>13:59:42</t>
  </si>
  <si>
    <t>MPF-2516-20190827-13_59_43</t>
  </si>
  <si>
    <t>DARK-2517-20190827-13_59_51</t>
  </si>
  <si>
    <t>13:58:57</t>
  </si>
  <si>
    <t>20190827 14:01:42</t>
  </si>
  <si>
    <t>14:01:42</t>
  </si>
  <si>
    <t>MPF-2518-20190827-14_01_44</t>
  </si>
  <si>
    <t>DARK-2519-20190827-14_01_51</t>
  </si>
  <si>
    <t>14:01:00</t>
  </si>
  <si>
    <t>20190827 14:03:43</t>
  </si>
  <si>
    <t>14:03:43</t>
  </si>
  <si>
    <t>MPF-2520-20190827-14_03_44</t>
  </si>
  <si>
    <t>DARK-2521-20190827-14_03_52</t>
  </si>
  <si>
    <t>14:04:12</t>
  </si>
  <si>
    <t>20190827 14:06:13</t>
  </si>
  <si>
    <t>14:06:13</t>
  </si>
  <si>
    <t>MPF-2522-20190827-14_06_15</t>
  </si>
  <si>
    <t>DARK-2523-20190827-14_06_22</t>
  </si>
  <si>
    <t>14:05:17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</si>
</sst>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G159"/>
  <sheetViews>
    <sheetView tabSelected="1" topLeftCell="Z1" zoomScale="55" zoomScaleNormal="55" workbookViewId="0">
      <selection activeCell="BR173" sqref="BR173"/>
    </sheetView>
  </sheetViews>
  <sheetFormatPr defaultRowHeight="13" x14ac:dyDescent="0.2"/>
  <cols>
    <col min="19" max="19" width="8.6328125" customWidth="1"/>
  </cols>
  <sheetData>
    <row r="2" spans="1:163" x14ac:dyDescent="0.2">
      <c r="A2" t="s">
        <v>25</v>
      </c>
      <c r="B2" t="s">
        <v>26</v>
      </c>
      <c r="C2" t="s">
        <v>28</v>
      </c>
      <c r="D2" t="s">
        <v>30</v>
      </c>
    </row>
    <row r="3" spans="1:163" x14ac:dyDescent="0.2">
      <c r="B3" t="s">
        <v>27</v>
      </c>
      <c r="C3" t="s">
        <v>29</v>
      </c>
      <c r="D3" t="s">
        <v>15</v>
      </c>
    </row>
    <row r="4" spans="1:163" x14ac:dyDescent="0.2">
      <c r="A4" t="s">
        <v>31</v>
      </c>
      <c r="B4" t="s">
        <v>32</v>
      </c>
    </row>
    <row r="5" spans="1:163" x14ac:dyDescent="0.2">
      <c r="B5">
        <v>2</v>
      </c>
    </row>
    <row r="6" spans="1:163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63" x14ac:dyDescent="0.2">
      <c r="B7">
        <v>0</v>
      </c>
      <c r="C7">
        <v>1</v>
      </c>
      <c r="D7">
        <v>0</v>
      </c>
      <c r="E7">
        <v>0</v>
      </c>
    </row>
    <row r="8" spans="1:163" x14ac:dyDescent="0.2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63" x14ac:dyDescent="0.2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3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63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63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63" x14ac:dyDescent="0.2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163" x14ac:dyDescent="0.2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31</v>
      </c>
      <c r="BO14" t="s">
        <v>31</v>
      </c>
      <c r="BP14" t="s">
        <v>31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</row>
    <row r="15" spans="1:163" x14ac:dyDescent="0.2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76</v>
      </c>
      <c r="AH15" t="s">
        <v>118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130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92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167</v>
      </c>
      <c r="CG15" t="s">
        <v>168</v>
      </c>
      <c r="CH15" t="s">
        <v>169</v>
      </c>
      <c r="CI15" t="s">
        <v>170</v>
      </c>
      <c r="CJ15" t="s">
        <v>171</v>
      </c>
      <c r="CK15" t="s">
        <v>172</v>
      </c>
      <c r="CL15" t="s">
        <v>173</v>
      </c>
      <c r="CM15" t="s">
        <v>174</v>
      </c>
      <c r="CN15" t="s">
        <v>175</v>
      </c>
      <c r="CO15" t="s">
        <v>176</v>
      </c>
      <c r="CP15" t="s">
        <v>177</v>
      </c>
      <c r="CQ15" t="s">
        <v>178</v>
      </c>
      <c r="CR15" t="s">
        <v>179</v>
      </c>
      <c r="CS15" t="s">
        <v>180</v>
      </c>
      <c r="CT15" t="s">
        <v>181</v>
      </c>
      <c r="CU15" t="s">
        <v>182</v>
      </c>
      <c r="CV15" t="s">
        <v>183</v>
      </c>
      <c r="CW15" t="s">
        <v>184</v>
      </c>
      <c r="CX15" t="s">
        <v>185</v>
      </c>
      <c r="CY15" t="s">
        <v>186</v>
      </c>
      <c r="CZ15" t="s">
        <v>187</v>
      </c>
      <c r="DA15" t="s">
        <v>87</v>
      </c>
      <c r="DB15" t="s">
        <v>90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  <c r="EQ15" t="s">
        <v>228</v>
      </c>
      <c r="ER15" t="s">
        <v>229</v>
      </c>
      <c r="ES15" t="s">
        <v>230</v>
      </c>
      <c r="ET15" t="s">
        <v>231</v>
      </c>
      <c r="EU15" t="s">
        <v>232</v>
      </c>
      <c r="EV15" t="s">
        <v>233</v>
      </c>
      <c r="EW15" t="s">
        <v>234</v>
      </c>
      <c r="EX15" t="s">
        <v>235</v>
      </c>
      <c r="EY15" t="s">
        <v>236</v>
      </c>
      <c r="EZ15" t="s">
        <v>237</v>
      </c>
      <c r="FA15" t="s">
        <v>238</v>
      </c>
      <c r="FB15" t="s">
        <v>239</v>
      </c>
      <c r="FC15" t="s">
        <v>240</v>
      </c>
      <c r="FD15" t="s">
        <v>241</v>
      </c>
      <c r="FE15" t="s">
        <v>242</v>
      </c>
      <c r="FF15" t="s">
        <v>243</v>
      </c>
      <c r="FG15" t="s">
        <v>244</v>
      </c>
    </row>
    <row r="16" spans="1:163" x14ac:dyDescent="0.2">
      <c r="B16" t="s">
        <v>245</v>
      </c>
      <c r="C16" t="s">
        <v>245</v>
      </c>
      <c r="G16" t="s">
        <v>245</v>
      </c>
      <c r="H16" t="s">
        <v>246</v>
      </c>
      <c r="I16" t="s">
        <v>247</v>
      </c>
      <c r="J16" t="s">
        <v>248</v>
      </c>
      <c r="K16" t="s">
        <v>248</v>
      </c>
      <c r="L16" t="s">
        <v>158</v>
      </c>
      <c r="M16" t="s">
        <v>158</v>
      </c>
      <c r="N16" t="s">
        <v>246</v>
      </c>
      <c r="O16" t="s">
        <v>246</v>
      </c>
      <c r="P16" t="s">
        <v>246</v>
      </c>
      <c r="Q16" t="s">
        <v>246</v>
      </c>
      <c r="R16" t="s">
        <v>249</v>
      </c>
      <c r="S16" t="s">
        <v>250</v>
      </c>
      <c r="T16" t="s">
        <v>250</v>
      </c>
      <c r="U16" t="s">
        <v>251</v>
      </c>
      <c r="V16" t="s">
        <v>252</v>
      </c>
      <c r="W16" t="s">
        <v>251</v>
      </c>
      <c r="X16" t="s">
        <v>251</v>
      </c>
      <c r="Y16" t="s">
        <v>251</v>
      </c>
      <c r="Z16" t="s">
        <v>249</v>
      </c>
      <c r="AA16" t="s">
        <v>249</v>
      </c>
      <c r="AB16" t="s">
        <v>249</v>
      </c>
      <c r="AC16" t="s">
        <v>249</v>
      </c>
      <c r="AG16" t="s">
        <v>253</v>
      </c>
      <c r="AH16" t="s">
        <v>252</v>
      </c>
      <c r="AJ16" t="s">
        <v>252</v>
      </c>
      <c r="AK16" t="s">
        <v>253</v>
      </c>
      <c r="AQ16" t="s">
        <v>247</v>
      </c>
      <c r="AW16" t="s">
        <v>247</v>
      </c>
      <c r="AX16" t="s">
        <v>247</v>
      </c>
      <c r="AY16" t="s">
        <v>247</v>
      </c>
      <c r="BA16" t="s">
        <v>254</v>
      </c>
      <c r="BJ16" t="s">
        <v>247</v>
      </c>
      <c r="BK16" t="s">
        <v>247</v>
      </c>
      <c r="BM16" t="s">
        <v>255</v>
      </c>
      <c r="BN16" t="s">
        <v>256</v>
      </c>
      <c r="BQ16" t="s">
        <v>245</v>
      </c>
      <c r="BR16" t="s">
        <v>248</v>
      </c>
      <c r="BS16" t="s">
        <v>248</v>
      </c>
      <c r="BT16" t="s">
        <v>257</v>
      </c>
      <c r="BU16" t="s">
        <v>257</v>
      </c>
      <c r="BV16" t="s">
        <v>253</v>
      </c>
      <c r="BW16" t="s">
        <v>251</v>
      </c>
      <c r="BX16" t="s">
        <v>251</v>
      </c>
      <c r="BY16" t="s">
        <v>250</v>
      </c>
      <c r="BZ16" t="s">
        <v>250</v>
      </c>
      <c r="CA16" t="s">
        <v>250</v>
      </c>
      <c r="CB16" t="s">
        <v>258</v>
      </c>
      <c r="CC16" t="s">
        <v>247</v>
      </c>
      <c r="CD16" t="s">
        <v>247</v>
      </c>
      <c r="CE16" t="s">
        <v>247</v>
      </c>
      <c r="CJ16" t="s">
        <v>247</v>
      </c>
      <c r="CM16" t="s">
        <v>250</v>
      </c>
      <c r="CN16" t="s">
        <v>250</v>
      </c>
      <c r="CO16" t="s">
        <v>250</v>
      </c>
      <c r="CP16" t="s">
        <v>250</v>
      </c>
      <c r="CQ16" t="s">
        <v>250</v>
      </c>
      <c r="CR16" t="s">
        <v>247</v>
      </c>
      <c r="CS16" t="s">
        <v>247</v>
      </c>
      <c r="CT16" t="s">
        <v>247</v>
      </c>
      <c r="CU16" t="s">
        <v>245</v>
      </c>
      <c r="CW16" t="s">
        <v>259</v>
      </c>
      <c r="CX16" t="s">
        <v>259</v>
      </c>
      <c r="CZ16" t="s">
        <v>245</v>
      </c>
      <c r="DA16" t="s">
        <v>260</v>
      </c>
      <c r="DD16" t="s">
        <v>261</v>
      </c>
      <c r="DE16" t="s">
        <v>262</v>
      </c>
      <c r="DF16" t="s">
        <v>261</v>
      </c>
      <c r="DG16" t="s">
        <v>262</v>
      </c>
      <c r="DH16" t="s">
        <v>252</v>
      </c>
      <c r="DI16" t="s">
        <v>252</v>
      </c>
      <c r="DJ16" t="s">
        <v>247</v>
      </c>
      <c r="DK16" t="s">
        <v>263</v>
      </c>
      <c r="DL16" t="s">
        <v>247</v>
      </c>
      <c r="DN16" t="s">
        <v>246</v>
      </c>
      <c r="DO16" t="s">
        <v>264</v>
      </c>
      <c r="DP16" t="s">
        <v>246</v>
      </c>
      <c r="DU16" t="s">
        <v>265</v>
      </c>
      <c r="DV16" t="s">
        <v>265</v>
      </c>
      <c r="DW16" t="s">
        <v>265</v>
      </c>
      <c r="DX16" t="s">
        <v>265</v>
      </c>
      <c r="DY16" t="s">
        <v>265</v>
      </c>
      <c r="DZ16" t="s">
        <v>265</v>
      </c>
      <c r="EA16" t="s">
        <v>265</v>
      </c>
      <c r="EB16" t="s">
        <v>265</v>
      </c>
      <c r="EC16" t="s">
        <v>265</v>
      </c>
      <c r="ED16" t="s">
        <v>265</v>
      </c>
      <c r="EE16" t="s">
        <v>265</v>
      </c>
      <c r="EF16" t="s">
        <v>265</v>
      </c>
      <c r="EM16" t="s">
        <v>265</v>
      </c>
      <c r="EN16" t="s">
        <v>252</v>
      </c>
      <c r="EO16" t="s">
        <v>252</v>
      </c>
      <c r="EP16" t="s">
        <v>261</v>
      </c>
      <c r="EQ16" t="s">
        <v>262</v>
      </c>
      <c r="ES16" t="s">
        <v>253</v>
      </c>
      <c r="ET16" t="s">
        <v>253</v>
      </c>
      <c r="EU16" t="s">
        <v>250</v>
      </c>
      <c r="EV16" t="s">
        <v>250</v>
      </c>
      <c r="EW16" t="s">
        <v>250</v>
      </c>
      <c r="EX16" t="s">
        <v>250</v>
      </c>
      <c r="EY16" t="s">
        <v>250</v>
      </c>
      <c r="EZ16" t="s">
        <v>252</v>
      </c>
      <c r="FA16" t="s">
        <v>252</v>
      </c>
      <c r="FB16" t="s">
        <v>252</v>
      </c>
      <c r="FC16" t="s">
        <v>250</v>
      </c>
      <c r="FD16" t="s">
        <v>248</v>
      </c>
      <c r="FE16" t="s">
        <v>257</v>
      </c>
      <c r="FF16" t="s">
        <v>252</v>
      </c>
      <c r="FG16" t="s">
        <v>252</v>
      </c>
    </row>
    <row r="17" spans="1:163" x14ac:dyDescent="0.2">
      <c r="A17">
        <v>1</v>
      </c>
      <c r="B17">
        <v>1566913347.8</v>
      </c>
      <c r="C17">
        <v>0</v>
      </c>
      <c r="D17" t="s">
        <v>266</v>
      </c>
      <c r="E17" t="s">
        <v>267</v>
      </c>
      <c r="F17" t="s">
        <v>268</v>
      </c>
      <c r="G17">
        <v>1566913347.8</v>
      </c>
      <c r="H17">
        <f t="shared" ref="H17:H48" si="0">BV17*AI17*(BT17-BU17)/(100*BN17*(1000-AI17*BT17))</f>
        <v>3.5552522976459947E-3</v>
      </c>
      <c r="I17">
        <f t="shared" ref="I17:I48" si="1">BV17*AI17*(BS17-BR17*(1000-AI17*BU17)/(1000-AI17*BT17))/(100*BN17)</f>
        <v>24.881812352214382</v>
      </c>
      <c r="J17">
        <f>BR17 - IF(AI17&gt;1, I17*BN17*100/(AK17*CB17), 0)</f>
        <v>368.76397126301748</v>
      </c>
      <c r="K17">
        <f>((Q17-H17/2)*J17-I17)/(Q17+H17/2)</f>
        <v>203.10028665830686</v>
      </c>
      <c r="L17">
        <f>K17*(BW17+BX17)/1000</f>
        <v>20.078599544988705</v>
      </c>
      <c r="M17">
        <f>(BR17 - IF(AI17&gt;1, I17*BN17*100/(AK17*CB17), 0))*(BW17+BX17)/1000</f>
        <v>36.456197218799026</v>
      </c>
      <c r="N17">
        <f t="shared" ref="N17:N48" si="2">2/((1/P17-1/O17)+SIGN(P17)*SQRT((1/P17-1/O17)*(1/P17-1/O17) + 4*BO17/((BO17+1)*(BO17+1))*(2*1/P17*1/O17-1/O17*1/O17)))</f>
        <v>0.26411936005155229</v>
      </c>
      <c r="O17">
        <f t="shared" ref="O17:O48" si="3">AF17+AE17*BN17+AD17*BN17*BN17</f>
        <v>2.2367251671628172</v>
      </c>
      <c r="P17">
        <f>H17*(1000-(1000*0.61365*EXP(17.502*T17/(240.97+T17))/(BW17+BX17)+BT17)/2)/(1000*0.61365*EXP(17.502*T17/(240.97+T17))/(BW17+BX17)-BT17)</f>
        <v>0.24793547530086707</v>
      </c>
      <c r="Q17">
        <f t="shared" ref="Q17:Q48" si="4">1/((BO17+1)/(N17/1.6)+1/(O17/1.37)) + BO17/((BO17+1)/(N17/1.6) + BO17/(O17/1.37))</f>
        <v>0.15633102253199652</v>
      </c>
      <c r="R17">
        <f t="shared" ref="R17:R48" si="5">(BK17*BM17)</f>
        <v>273.60859877074358</v>
      </c>
      <c r="S17">
        <f>(BY17+(R17+2*0.95*0.0000000567*(((BY17+$B$7)+273)^4-(BY17+273)^4)-44100*H17)/(1.84*29.3*O17+8*0.95*0.0000000567*(BY17+273)^3))</f>
        <v>27.927000748970023</v>
      </c>
      <c r="T17">
        <f>($C$7*BZ17+$D$7*CA17+$E$7*S17)</f>
        <v>27.600999999999999</v>
      </c>
      <c r="U17">
        <f>0.61365*EXP(17.502*T17/(240.97+T17))</f>
        <v>3.7074610103454804</v>
      </c>
      <c r="V17">
        <f t="shared" ref="V17:V48" si="6">(W17/X17*100)</f>
        <v>65.021272908025196</v>
      </c>
      <c r="W17">
        <f t="shared" ref="W17:W48" si="7">BT17*(BW17+BX17)/1000</f>
        <v>2.3331675411107997</v>
      </c>
      <c r="X17">
        <f t="shared" ref="X17:X48" si="8">0.61365*EXP(17.502*BY17/(240.97+BY17))</f>
        <v>3.5883141574468169</v>
      </c>
      <c r="Y17">
        <f t="shared" ref="Y17:Y48" si="9">(U17-BT17*(BW17+BX17)/1000)</f>
        <v>1.3742934692346807</v>
      </c>
      <c r="Z17">
        <f>(-H17*44100)</f>
        <v>-156.78662632618835</v>
      </c>
      <c r="AA17">
        <f>2*29.3*O17*0.92*(BY17-T17)</f>
        <v>-67.226877420735306</v>
      </c>
      <c r="AB17">
        <f>2*0.95*0.0000000567*(((BY17+$B$7)+273)^4-(T17+273)^4)</f>
        <v>-6.5073538659648262</v>
      </c>
      <c r="AC17">
        <f t="shared" ref="AC17:AC48" si="10">R17+AB17+Z17+AA17</f>
        <v>43.087741157855092</v>
      </c>
      <c r="AD17">
        <v>-4.08273178815549E-2</v>
      </c>
      <c r="AE17">
        <v>4.5832240991532297E-2</v>
      </c>
      <c r="AF17">
        <v>3.4315151649495998</v>
      </c>
      <c r="AG17">
        <v>127</v>
      </c>
      <c r="AH17">
        <v>25</v>
      </c>
      <c r="AI17">
        <f t="shared" ref="AI17:AI48" si="11">IF(AG17*$H$13&gt;=AK17,1,(AK17/(AK17-AG17*$H$13)))</f>
        <v>1.0049030842903064</v>
      </c>
      <c r="AJ17">
        <f t="shared" ref="AJ17:AJ48" si="12">(AI17-1)*100</f>
        <v>0.4903084290306392</v>
      </c>
      <c r="AK17">
        <f t="shared" ref="AK17:AK48" si="13">MAX(0,($B$13+$C$13*CB17)/(1+$D$13*CB17)*BW17/(BY17+273)*$E$13)</f>
        <v>52058.126741645407</v>
      </c>
      <c r="AL17">
        <v>0</v>
      </c>
      <c r="AM17">
        <v>0</v>
      </c>
      <c r="AN17">
        <v>0</v>
      </c>
      <c r="AO17">
        <f t="shared" ref="AO17:AO48" si="14">AN17-AM17</f>
        <v>0</v>
      </c>
      <c r="AP17" t="e">
        <f t="shared" ref="AP17:AP48" si="15">AO17/AN17</f>
        <v>#DIV/0!</v>
      </c>
      <c r="AQ17">
        <v>-1</v>
      </c>
      <c r="AR17" t="s">
        <v>269</v>
      </c>
      <c r="AS17">
        <v>884.14619230769199</v>
      </c>
      <c r="AT17">
        <v>1374.94</v>
      </c>
      <c r="AU17">
        <f t="shared" ref="AU17:AU48" si="16">1-AS17/AT17</f>
        <v>0.35695652733378047</v>
      </c>
      <c r="AV17">
        <v>0.5</v>
      </c>
      <c r="AW17">
        <f t="shared" ref="AW17:AW48" si="17">BK17</f>
        <v>1429.253100100427</v>
      </c>
      <c r="AX17">
        <f>I17</f>
        <v>24.881812352214382</v>
      </c>
      <c r="AY17">
        <f t="shared" ref="AY17:AY48" si="18">AU17*AV17*AW17</f>
        <v>255.09061164644427</v>
      </c>
      <c r="AZ17">
        <f t="shared" ref="AZ17:AZ48" si="19">BE17/AT17</f>
        <v>0.58142173476660808</v>
      </c>
      <c r="BA17">
        <f t="shared" ref="BA17:BA48" si="20">(AX17-AQ17)/AW17</f>
        <v>1.8108627751372928E-2</v>
      </c>
      <c r="BB17">
        <f t="shared" ref="BB17:BB48" si="21">(AN17-AT17)/AT17</f>
        <v>-1</v>
      </c>
      <c r="BC17" t="s">
        <v>270</v>
      </c>
      <c r="BD17">
        <v>575.52</v>
      </c>
      <c r="BE17">
        <f t="shared" ref="BE17:BE48" si="22">AT17-BD17</f>
        <v>799.42000000000007</v>
      </c>
      <c r="BF17">
        <f t="shared" ref="BF17:BF48" si="23">(AT17-AS17)/(AT17-BD17)</f>
        <v>0.61393736420443323</v>
      </c>
      <c r="BG17">
        <f t="shared" ref="BG17:BG48" si="24">(AN17-AT17)/(AN17-BD17)</f>
        <v>2.3890394773422297</v>
      </c>
      <c r="BH17">
        <f t="shared" ref="BH17:BH48" si="25">(AT17-AS17)/(AT17-AM17)</f>
        <v>0.35695652733378042</v>
      </c>
      <c r="BI17" t="e">
        <f t="shared" ref="BI17:BI48" si="26">(AN17-AT17)/(AN17-AM17)</f>
        <v>#DIV/0!</v>
      </c>
      <c r="BJ17">
        <f t="shared" ref="BJ17:BJ48" si="27">$B$11*CC17+$C$11*CD17+$F$11*CE17</f>
        <v>1700.04</v>
      </c>
      <c r="BK17">
        <f t="shared" ref="BK17:BK48" si="28">BJ17*BL17</f>
        <v>1429.253100100427</v>
      </c>
      <c r="BL17">
        <f>($B$11*$D$9+$C$11*$D$9+$F$11*((CR17+CJ17)/MAX(CR17+CJ17+CS17, 0.1)*$I$9+CS17/MAX(CR17+CJ17+CS17, 0.1)*$J$9))/($B$11+$C$11+$F$11)</f>
        <v>0.84071733612175414</v>
      </c>
      <c r="BM17">
        <f>($B$11*$K$9+$C$11*$K$9+$F$11*((CR17+CJ17)/MAX(CR17+CJ17+CS17, 0.1)*$P$9+CS17/MAX(CR17+CJ17+CS17, 0.1)*$Q$9))/($B$11+$C$11+$F$11)</f>
        <v>0.19143467224350844</v>
      </c>
      <c r="BN17">
        <v>6</v>
      </c>
      <c r="BO17">
        <v>0.5</v>
      </c>
      <c r="BP17" t="s">
        <v>271</v>
      </c>
      <c r="BQ17">
        <v>1566913347.8</v>
      </c>
      <c r="BR17">
        <v>368.76400000000001</v>
      </c>
      <c r="BS17">
        <v>400.04899999999998</v>
      </c>
      <c r="BT17">
        <v>23.6006</v>
      </c>
      <c r="BU17">
        <v>19.4559</v>
      </c>
      <c r="BV17">
        <v>500.012</v>
      </c>
      <c r="BW17">
        <v>98.660499999999999</v>
      </c>
      <c r="BX17">
        <v>0.200018</v>
      </c>
      <c r="BY17">
        <v>27.043500000000002</v>
      </c>
      <c r="BZ17">
        <v>27.600999999999999</v>
      </c>
      <c r="CA17">
        <v>999.9</v>
      </c>
      <c r="CB17">
        <v>9979.3799999999992</v>
      </c>
      <c r="CC17">
        <v>0</v>
      </c>
      <c r="CD17">
        <v>8.6690900000000006</v>
      </c>
      <c r="CE17">
        <v>1700.04</v>
      </c>
      <c r="CF17">
        <v>0.97601800000000005</v>
      </c>
      <c r="CG17">
        <v>2.3981499999999999E-2</v>
      </c>
      <c r="CH17">
        <v>0</v>
      </c>
      <c r="CI17">
        <v>882.26499999999999</v>
      </c>
      <c r="CJ17">
        <v>4.99986</v>
      </c>
      <c r="CK17">
        <v>14872.7</v>
      </c>
      <c r="CL17">
        <v>13809.7</v>
      </c>
      <c r="CM17">
        <v>40.936999999999998</v>
      </c>
      <c r="CN17">
        <v>42.125</v>
      </c>
      <c r="CO17">
        <v>41.561999999999998</v>
      </c>
      <c r="CP17">
        <v>41.375</v>
      </c>
      <c r="CQ17">
        <v>42.936999999999998</v>
      </c>
      <c r="CR17">
        <v>1654.39</v>
      </c>
      <c r="CS17">
        <v>40.65</v>
      </c>
      <c r="CT17">
        <v>0</v>
      </c>
      <c r="CU17">
        <v>1488469811</v>
      </c>
      <c r="CV17">
        <v>884.14619230769199</v>
      </c>
      <c r="CW17">
        <v>-13.1175726323321</v>
      </c>
      <c r="CX17">
        <v>-214.41025617005701</v>
      </c>
      <c r="CY17">
        <v>14900.1192307692</v>
      </c>
      <c r="CZ17">
        <v>15</v>
      </c>
      <c r="DA17">
        <v>1566913302.8</v>
      </c>
      <c r="DB17" t="s">
        <v>272</v>
      </c>
      <c r="DC17">
        <v>1</v>
      </c>
      <c r="DD17">
        <v>-0.16300000000000001</v>
      </c>
      <c r="DE17">
        <v>0.17599999999999999</v>
      </c>
      <c r="DF17">
        <v>400</v>
      </c>
      <c r="DG17">
        <v>19</v>
      </c>
      <c r="DH17">
        <v>0.06</v>
      </c>
      <c r="DI17">
        <v>0.02</v>
      </c>
      <c r="DJ17">
        <v>24.894135430561899</v>
      </c>
      <c r="DK17">
        <v>-0.275605628264456</v>
      </c>
      <c r="DL17">
        <v>0.160747429692607</v>
      </c>
      <c r="DM17">
        <v>1</v>
      </c>
      <c r="DN17">
        <v>0.26455632903337301</v>
      </c>
      <c r="DO17">
        <v>6.2467174794178298E-3</v>
      </c>
      <c r="DP17">
        <v>2.3782145119041098E-3</v>
      </c>
      <c r="DQ17">
        <v>1</v>
      </c>
      <c r="DR17">
        <v>2</v>
      </c>
      <c r="DS17">
        <v>2</v>
      </c>
      <c r="DT17" t="s">
        <v>273</v>
      </c>
      <c r="DU17">
        <v>1.86676</v>
      </c>
      <c r="DV17">
        <v>1.8633200000000001</v>
      </c>
      <c r="DW17">
        <v>1.86897</v>
      </c>
      <c r="DX17">
        <v>1.8669100000000001</v>
      </c>
      <c r="DY17">
        <v>1.8714999999999999</v>
      </c>
      <c r="DZ17">
        <v>1.8641300000000001</v>
      </c>
      <c r="EA17">
        <v>1.8656999999999999</v>
      </c>
      <c r="EB17">
        <v>1.8656900000000001</v>
      </c>
      <c r="EC17" t="s">
        <v>274</v>
      </c>
      <c r="ED17" t="s">
        <v>19</v>
      </c>
      <c r="EE17" t="s">
        <v>19</v>
      </c>
      <c r="EF17" t="s">
        <v>19</v>
      </c>
      <c r="EG17" t="s">
        <v>275</v>
      </c>
      <c r="EH17" t="s">
        <v>276</v>
      </c>
      <c r="EI17" t="s">
        <v>277</v>
      </c>
      <c r="EJ17" t="s">
        <v>277</v>
      </c>
      <c r="EK17" t="s">
        <v>277</v>
      </c>
      <c r="EL17" t="s">
        <v>277</v>
      </c>
      <c r="EM17">
        <v>0</v>
      </c>
      <c r="EN17">
        <v>100</v>
      </c>
      <c r="EO17">
        <v>100</v>
      </c>
      <c r="EP17">
        <v>-0.16300000000000001</v>
      </c>
      <c r="EQ17">
        <v>0.17599999999999999</v>
      </c>
      <c r="ER17">
        <v>2</v>
      </c>
      <c r="ES17">
        <v>355.54199999999997</v>
      </c>
      <c r="ET17">
        <v>549.71500000000003</v>
      </c>
      <c r="EU17">
        <v>25</v>
      </c>
      <c r="EV17">
        <v>26.511199999999999</v>
      </c>
      <c r="EW17">
        <v>30.0001</v>
      </c>
      <c r="EX17">
        <v>26.581700000000001</v>
      </c>
      <c r="EY17">
        <v>26.584099999999999</v>
      </c>
      <c r="EZ17">
        <v>22.003299999999999</v>
      </c>
      <c r="FA17">
        <v>37.009599999999999</v>
      </c>
      <c r="FB17">
        <v>93.244399999999999</v>
      </c>
      <c r="FC17">
        <v>25</v>
      </c>
      <c r="FD17">
        <v>400</v>
      </c>
      <c r="FE17">
        <v>19.4422</v>
      </c>
      <c r="FF17">
        <v>101.95399999999999</v>
      </c>
      <c r="FG17">
        <v>102.316</v>
      </c>
    </row>
    <row r="18" spans="1:163" x14ac:dyDescent="0.2">
      <c r="A18">
        <v>2</v>
      </c>
      <c r="B18">
        <v>1566913468.3</v>
      </c>
      <c r="C18">
        <v>120.5</v>
      </c>
      <c r="D18" t="s">
        <v>278</v>
      </c>
      <c r="E18" t="s">
        <v>279</v>
      </c>
      <c r="F18" t="s">
        <v>268</v>
      </c>
      <c r="G18">
        <v>1566913468.3</v>
      </c>
      <c r="H18">
        <f t="shared" si="0"/>
        <v>3.5594727035999012E-3</v>
      </c>
      <c r="I18">
        <f t="shared" si="1"/>
        <v>18.38223680777628</v>
      </c>
      <c r="J18">
        <f>BR18 - IF(AI18&gt;1, I18*BN18*100/(AK18*CB18), 0)</f>
        <v>276.89097886076439</v>
      </c>
      <c r="K18">
        <f>((Q18-H18/2)*J18-I18)/(Q18+H18/2)</f>
        <v>155.34533882837977</v>
      </c>
      <c r="L18">
        <f>K18*(BW18+BX18)/1000</f>
        <v>15.357554530743002</v>
      </c>
      <c r="M18">
        <f>(BR18 - IF(AI18&gt;1, I18*BN18*100/(AK18*CB18), 0))*(BW18+BX18)/1000</f>
        <v>27.373645961935612</v>
      </c>
      <c r="N18">
        <f t="shared" si="2"/>
        <v>0.26630258971158793</v>
      </c>
      <c r="O18">
        <f t="shared" si="3"/>
        <v>2.2398765167613757</v>
      </c>
      <c r="P18">
        <f>H18*(1000-(1000*0.61365*EXP(17.502*T18/(240.97+T18))/(BW18+BX18)+BT18)/2)/(1000*0.61365*EXP(17.502*T18/(240.97+T18))/(BW18+BX18)-BT18)</f>
        <v>0.24988058523870588</v>
      </c>
      <c r="Q18">
        <f t="shared" si="4"/>
        <v>0.15756635523769569</v>
      </c>
      <c r="R18">
        <f t="shared" si="5"/>
        <v>273.60061882220771</v>
      </c>
      <c r="S18">
        <f>(BY18+(R18+2*0.95*0.0000000567*(((BY18+$B$7)+273)^4-(BY18+273)^4)-44100*H18)/(1.84*29.3*O18+8*0.95*0.0000000567*(BY18+273)^3))</f>
        <v>27.847860258734332</v>
      </c>
      <c r="T18">
        <f>($C$7*BZ18+$D$7*CA18+$E$7*S18)</f>
        <v>27.545300000000001</v>
      </c>
      <c r="U18">
        <f>0.61365*EXP(17.502*T18/(240.97+T18))</f>
        <v>3.695403791670147</v>
      </c>
      <c r="V18">
        <f t="shared" si="6"/>
        <v>65.227966589367767</v>
      </c>
      <c r="W18">
        <f t="shared" si="7"/>
        <v>2.3300783450047997</v>
      </c>
      <c r="X18">
        <f t="shared" si="8"/>
        <v>3.5722075466087042</v>
      </c>
      <c r="Y18">
        <f t="shared" si="9"/>
        <v>1.3653254466653473</v>
      </c>
      <c r="Z18">
        <f>(-H18*44100)</f>
        <v>-156.97274622875565</v>
      </c>
      <c r="AA18">
        <f>2*29.3*O18*0.92*(BY18-T18)</f>
        <v>-69.845399251116405</v>
      </c>
      <c r="AB18">
        <f>2*0.95*0.0000000567*(((BY18+$B$7)+273)^4-(T18+273)^4)</f>
        <v>-6.7468469155307016</v>
      </c>
      <c r="AC18">
        <f t="shared" si="10"/>
        <v>40.035626426804967</v>
      </c>
      <c r="AD18">
        <v>-4.09117606953582E-2</v>
      </c>
      <c r="AE18">
        <v>4.5927035447623402E-2</v>
      </c>
      <c r="AF18">
        <v>3.4371376891085301</v>
      </c>
      <c r="AG18">
        <v>127</v>
      </c>
      <c r="AH18">
        <v>25</v>
      </c>
      <c r="AI18">
        <f t="shared" si="11"/>
        <v>1.0048920716484704</v>
      </c>
      <c r="AJ18">
        <f t="shared" si="12"/>
        <v>0.48920716484703863</v>
      </c>
      <c r="AK18">
        <f t="shared" si="13"/>
        <v>52174.744063389888</v>
      </c>
      <c r="AL18">
        <v>0</v>
      </c>
      <c r="AM18">
        <v>0</v>
      </c>
      <c r="AN18">
        <v>0</v>
      </c>
      <c r="AO18">
        <f t="shared" si="14"/>
        <v>0</v>
      </c>
      <c r="AP18" t="e">
        <f t="shared" si="15"/>
        <v>#DIV/0!</v>
      </c>
      <c r="AQ18">
        <v>-1</v>
      </c>
      <c r="AR18" t="s">
        <v>280</v>
      </c>
      <c r="AS18">
        <v>838.71576923076896</v>
      </c>
      <c r="AT18">
        <v>1247.2</v>
      </c>
      <c r="AU18">
        <f t="shared" si="16"/>
        <v>0.32752103172645208</v>
      </c>
      <c r="AV18">
        <v>0.5</v>
      </c>
      <c r="AW18">
        <f t="shared" si="17"/>
        <v>1429.2111001004298</v>
      </c>
      <c r="AX18">
        <f>I18</f>
        <v>18.38223680777628</v>
      </c>
      <c r="AY18">
        <f t="shared" si="18"/>
        <v>234.04834702989518</v>
      </c>
      <c r="AZ18">
        <f t="shared" si="19"/>
        <v>0.54555805003207192</v>
      </c>
      <c r="BA18">
        <f t="shared" si="20"/>
        <v>1.3561493334619569E-2</v>
      </c>
      <c r="BB18">
        <f t="shared" si="21"/>
        <v>-1</v>
      </c>
      <c r="BC18" t="s">
        <v>281</v>
      </c>
      <c r="BD18">
        <v>566.78</v>
      </c>
      <c r="BE18">
        <f t="shared" si="22"/>
        <v>680.42000000000007</v>
      </c>
      <c r="BF18">
        <f t="shared" si="23"/>
        <v>0.60034130503105587</v>
      </c>
      <c r="BG18">
        <f t="shared" si="24"/>
        <v>2.2005010762553372</v>
      </c>
      <c r="BH18">
        <f t="shared" si="25"/>
        <v>0.32752103172645214</v>
      </c>
      <c r="BI18" t="e">
        <f t="shared" si="26"/>
        <v>#DIV/0!</v>
      </c>
      <c r="BJ18">
        <f t="shared" si="27"/>
        <v>1699.99</v>
      </c>
      <c r="BK18">
        <f t="shared" si="28"/>
        <v>1429.2111001004298</v>
      </c>
      <c r="BL18">
        <f>($B$11*$D$9+$C$11*$D$9+$F$11*((CR18+CJ18)/MAX(CR18+CJ18+CS18, 0.1)*$I$9+CS18/MAX(CR18+CJ18+CS18, 0.1)*$J$9))/($B$11+$C$11+$F$11)</f>
        <v>0.84071735722000118</v>
      </c>
      <c r="BM18">
        <f>($B$11*$K$9+$C$11*$K$9+$F$11*((CR18+CJ18)/MAX(CR18+CJ18+CS18, 0.1)*$P$9+CS18/MAX(CR18+CJ18+CS18, 0.1)*$Q$9))/($B$11+$C$11+$F$11)</f>
        <v>0.19143471444000257</v>
      </c>
      <c r="BN18">
        <v>6</v>
      </c>
      <c r="BO18">
        <v>0.5</v>
      </c>
      <c r="BP18" t="s">
        <v>271</v>
      </c>
      <c r="BQ18">
        <v>1566913468.3</v>
      </c>
      <c r="BR18">
        <v>276.89100000000002</v>
      </c>
      <c r="BS18">
        <v>300.02499999999998</v>
      </c>
      <c r="BT18">
        <v>23.569299999999998</v>
      </c>
      <c r="BU18">
        <v>19.4194</v>
      </c>
      <c r="BV18">
        <v>500</v>
      </c>
      <c r="BW18">
        <v>98.660700000000006</v>
      </c>
      <c r="BX18">
        <v>0.20003599999999999</v>
      </c>
      <c r="BY18">
        <v>26.966899999999999</v>
      </c>
      <c r="BZ18">
        <v>27.545300000000001</v>
      </c>
      <c r="CA18">
        <v>999.9</v>
      </c>
      <c r="CB18">
        <v>10000</v>
      </c>
      <c r="CC18">
        <v>0</v>
      </c>
      <c r="CD18">
        <v>7.1184500000000002</v>
      </c>
      <c r="CE18">
        <v>1699.99</v>
      </c>
      <c r="CF18">
        <v>0.97601800000000005</v>
      </c>
      <c r="CG18">
        <v>2.3981499999999999E-2</v>
      </c>
      <c r="CH18">
        <v>0</v>
      </c>
      <c r="CI18">
        <v>838.077</v>
      </c>
      <c r="CJ18">
        <v>4.99986</v>
      </c>
      <c r="CK18">
        <v>14135.2</v>
      </c>
      <c r="CL18">
        <v>13809.2</v>
      </c>
      <c r="CM18">
        <v>40.875</v>
      </c>
      <c r="CN18">
        <v>42.125</v>
      </c>
      <c r="CO18">
        <v>41.561999999999998</v>
      </c>
      <c r="CP18">
        <v>41.311999999999998</v>
      </c>
      <c r="CQ18">
        <v>42.875</v>
      </c>
      <c r="CR18">
        <v>1654.34</v>
      </c>
      <c r="CS18">
        <v>40.65</v>
      </c>
      <c r="CT18">
        <v>0</v>
      </c>
      <c r="CU18">
        <v>119.799999952316</v>
      </c>
      <c r="CV18">
        <v>838.71576923076896</v>
      </c>
      <c r="CW18">
        <v>-7.16294017329085</v>
      </c>
      <c r="CX18">
        <v>-122.37264939289</v>
      </c>
      <c r="CY18">
        <v>14150.2384615385</v>
      </c>
      <c r="CZ18">
        <v>15</v>
      </c>
      <c r="DA18">
        <v>1566913428.9000001</v>
      </c>
      <c r="DB18" t="s">
        <v>282</v>
      </c>
      <c r="DC18">
        <v>2</v>
      </c>
      <c r="DD18">
        <v>-0.26600000000000001</v>
      </c>
      <c r="DE18">
        <v>0.18099999999999999</v>
      </c>
      <c r="DF18">
        <v>300</v>
      </c>
      <c r="DG18">
        <v>19</v>
      </c>
      <c r="DH18">
        <v>0.04</v>
      </c>
      <c r="DI18">
        <v>0.02</v>
      </c>
      <c r="DJ18">
        <v>16.831586663938399</v>
      </c>
      <c r="DK18">
        <v>12.7673000511301</v>
      </c>
      <c r="DL18">
        <v>4.5115078297110598</v>
      </c>
      <c r="DM18">
        <v>0</v>
      </c>
      <c r="DN18">
        <v>0.23713396766886199</v>
      </c>
      <c r="DO18">
        <v>0.21261763302173201</v>
      </c>
      <c r="DP18">
        <v>6.6846591436506203E-2</v>
      </c>
      <c r="DQ18">
        <v>1</v>
      </c>
      <c r="DR18">
        <v>1</v>
      </c>
      <c r="DS18">
        <v>2</v>
      </c>
      <c r="DT18" t="s">
        <v>283</v>
      </c>
      <c r="DU18">
        <v>1.86676</v>
      </c>
      <c r="DV18">
        <v>1.86331</v>
      </c>
      <c r="DW18">
        <v>1.8689899999999999</v>
      </c>
      <c r="DX18">
        <v>1.8669100000000001</v>
      </c>
      <c r="DY18">
        <v>1.8714999999999999</v>
      </c>
      <c r="DZ18">
        <v>1.8641000000000001</v>
      </c>
      <c r="EA18">
        <v>1.86574</v>
      </c>
      <c r="EB18">
        <v>1.8656900000000001</v>
      </c>
      <c r="EC18" t="s">
        <v>274</v>
      </c>
      <c r="ED18" t="s">
        <v>19</v>
      </c>
      <c r="EE18" t="s">
        <v>19</v>
      </c>
      <c r="EF18" t="s">
        <v>19</v>
      </c>
      <c r="EG18" t="s">
        <v>275</v>
      </c>
      <c r="EH18" t="s">
        <v>276</v>
      </c>
      <c r="EI18" t="s">
        <v>277</v>
      </c>
      <c r="EJ18" t="s">
        <v>277</v>
      </c>
      <c r="EK18" t="s">
        <v>277</v>
      </c>
      <c r="EL18" t="s">
        <v>277</v>
      </c>
      <c r="EM18">
        <v>0</v>
      </c>
      <c r="EN18">
        <v>100</v>
      </c>
      <c r="EO18">
        <v>100</v>
      </c>
      <c r="EP18">
        <v>-0.26600000000000001</v>
      </c>
      <c r="EQ18">
        <v>0.18099999999999999</v>
      </c>
      <c r="ER18">
        <v>2</v>
      </c>
      <c r="ES18">
        <v>355.36200000000002</v>
      </c>
      <c r="ET18">
        <v>548.64</v>
      </c>
      <c r="EU18">
        <v>25</v>
      </c>
      <c r="EV18">
        <v>26.482399999999998</v>
      </c>
      <c r="EW18">
        <v>29.9999</v>
      </c>
      <c r="EX18">
        <v>26.5489</v>
      </c>
      <c r="EY18">
        <v>26.548500000000001</v>
      </c>
      <c r="EZ18">
        <v>17.539000000000001</v>
      </c>
      <c r="FA18">
        <v>37.003100000000003</v>
      </c>
      <c r="FB18">
        <v>91.747399999999999</v>
      </c>
      <c r="FC18">
        <v>25</v>
      </c>
      <c r="FD18">
        <v>300</v>
      </c>
      <c r="FE18">
        <v>19.4237</v>
      </c>
      <c r="FF18">
        <v>101.95399999999999</v>
      </c>
      <c r="FG18">
        <v>102.32899999999999</v>
      </c>
    </row>
    <row r="19" spans="1:163" x14ac:dyDescent="0.2">
      <c r="A19">
        <v>3</v>
      </c>
      <c r="B19">
        <v>1566913588.9000001</v>
      </c>
      <c r="C19">
        <v>241.10000014305101</v>
      </c>
      <c r="D19" t="s">
        <v>284</v>
      </c>
      <c r="E19" t="s">
        <v>285</v>
      </c>
      <c r="F19" t="s">
        <v>268</v>
      </c>
      <c r="G19">
        <v>1566913588.9000001</v>
      </c>
      <c r="H19">
        <f t="shared" si="0"/>
        <v>3.6700440174076221E-3</v>
      </c>
      <c r="I19">
        <f t="shared" si="1"/>
        <v>15.227442582308091</v>
      </c>
      <c r="J19">
        <f>BR19 - IF(AI19&gt;1, I19*BN19*100/(AK19*CB19), 0)</f>
        <v>230.80398258664769</v>
      </c>
      <c r="K19">
        <f>((Q19-H19/2)*J19-I19)/(Q19+H19/2)</f>
        <v>132.94457092696706</v>
      </c>
      <c r="L19">
        <f>K19*(BW19+BX19)/1000</f>
        <v>13.143766149830411</v>
      </c>
      <c r="M19">
        <f>(BR19 - IF(AI19&gt;1, I19*BN19*100/(AK19*CB19), 0))*(BW19+BX19)/1000</f>
        <v>22.818784944854578</v>
      </c>
      <c r="N19">
        <f t="shared" si="2"/>
        <v>0.27495982371836097</v>
      </c>
      <c r="O19">
        <f t="shared" si="3"/>
        <v>2.2443568918612313</v>
      </c>
      <c r="P19">
        <f>H19*(1000-(1000*0.61365*EXP(17.502*T19/(240.97+T19))/(BW19+BX19)+BT19)/2)/(1000*0.61365*EXP(17.502*T19/(240.97+T19))/(BW19+BX19)-BT19)</f>
        <v>0.2575228102740475</v>
      </c>
      <c r="Q19">
        <f t="shared" si="4"/>
        <v>0.16242616743820742</v>
      </c>
      <c r="R19">
        <f t="shared" si="5"/>
        <v>273.64371054433724</v>
      </c>
      <c r="S19">
        <f>(BY19+(R19+2*0.95*0.0000000567*(((BY19+$B$7)+273)^4-(BY19+273)^4)-44100*H19)/(1.84*29.3*O19+8*0.95*0.0000000567*(BY19+273)^3))</f>
        <v>27.834996367316261</v>
      </c>
      <c r="T19">
        <f>($C$7*BZ19+$D$7*CA19+$E$7*S19)</f>
        <v>27.538399999999999</v>
      </c>
      <c r="U19">
        <f>0.61365*EXP(17.502*T19/(240.97+T19))</f>
        <v>3.6939125532221238</v>
      </c>
      <c r="V19">
        <f t="shared" si="6"/>
        <v>65.068962498735232</v>
      </c>
      <c r="W19">
        <f t="shared" si="7"/>
        <v>2.3278417085389003</v>
      </c>
      <c r="X19">
        <f t="shared" si="8"/>
        <v>3.5774993470721888</v>
      </c>
      <c r="Y19">
        <f t="shared" si="9"/>
        <v>1.3660708446832235</v>
      </c>
      <c r="Z19">
        <f>(-H19*44100)</f>
        <v>-161.84894116767614</v>
      </c>
      <c r="AA19">
        <f>2*29.3*O19*0.92*(BY19-T19)</f>
        <v>-66.101081070322451</v>
      </c>
      <c r="AB19">
        <f>2*0.95*0.0000000567*(((BY19+$B$7)+273)^4-(T19+273)^4)</f>
        <v>-6.3729928669995495</v>
      </c>
      <c r="AC19">
        <f t="shared" si="10"/>
        <v>39.320695439339104</v>
      </c>
      <c r="AD19">
        <v>-4.1031998586368301E-2</v>
      </c>
      <c r="AE19">
        <v>4.6062013013699998E-2</v>
      </c>
      <c r="AF19">
        <v>3.4451367628882901</v>
      </c>
      <c r="AG19">
        <v>127</v>
      </c>
      <c r="AH19">
        <v>25</v>
      </c>
      <c r="AI19">
        <f t="shared" si="11"/>
        <v>1.0048786591393237</v>
      </c>
      <c r="AJ19">
        <f t="shared" si="12"/>
        <v>0.48786591393237266</v>
      </c>
      <c r="AK19">
        <f t="shared" si="13"/>
        <v>52317.485631260344</v>
      </c>
      <c r="AL19">
        <v>0</v>
      </c>
      <c r="AM19">
        <v>0</v>
      </c>
      <c r="AN19">
        <v>0</v>
      </c>
      <c r="AO19">
        <f t="shared" si="14"/>
        <v>0</v>
      </c>
      <c r="AP19" t="e">
        <f t="shared" si="15"/>
        <v>#DIV/0!</v>
      </c>
      <c r="AQ19">
        <v>-1</v>
      </c>
      <c r="AR19" t="s">
        <v>286</v>
      </c>
      <c r="AS19">
        <v>824.12746153846103</v>
      </c>
      <c r="AT19">
        <v>1197.8499999999999</v>
      </c>
      <c r="AU19">
        <f t="shared" si="16"/>
        <v>0.31199443875405009</v>
      </c>
      <c r="AV19">
        <v>0.5</v>
      </c>
      <c r="AW19">
        <f t="shared" si="17"/>
        <v>1429.4379001004138</v>
      </c>
      <c r="AX19">
        <f>I19</f>
        <v>15.227442582308091</v>
      </c>
      <c r="AY19">
        <f t="shared" si="18"/>
        <v>222.98833768779826</v>
      </c>
      <c r="AZ19">
        <f t="shared" si="19"/>
        <v>0.52399716158116627</v>
      </c>
      <c r="BA19">
        <f t="shared" si="20"/>
        <v>1.1352324281571213E-2</v>
      </c>
      <c r="BB19">
        <f t="shared" si="21"/>
        <v>-1</v>
      </c>
      <c r="BC19" t="s">
        <v>287</v>
      </c>
      <c r="BD19">
        <v>570.17999999999995</v>
      </c>
      <c r="BE19">
        <f t="shared" si="22"/>
        <v>627.66999999999996</v>
      </c>
      <c r="BF19">
        <f t="shared" si="23"/>
        <v>0.5954124595114294</v>
      </c>
      <c r="BG19">
        <f t="shared" si="24"/>
        <v>2.1008278087621455</v>
      </c>
      <c r="BH19">
        <f t="shared" si="25"/>
        <v>0.31199443875405009</v>
      </c>
      <c r="BI19" t="e">
        <f t="shared" si="26"/>
        <v>#DIV/0!</v>
      </c>
      <c r="BJ19">
        <f t="shared" si="27"/>
        <v>1700.26</v>
      </c>
      <c r="BK19">
        <f t="shared" si="28"/>
        <v>1429.4379001004138</v>
      </c>
      <c r="BL19">
        <f>($B$11*$D$9+$C$11*$D$9+$F$11*((CR19+CJ19)/MAX(CR19+CJ19+CS19, 0.1)*$I$9+CS19/MAX(CR19+CJ19+CS19, 0.1)*$J$9))/($B$11+$C$11+$F$11)</f>
        <v>0.84071724330420872</v>
      </c>
      <c r="BM19">
        <f>($B$11*$K$9+$C$11*$K$9+$F$11*((CR19+CJ19)/MAX(CR19+CJ19+CS19, 0.1)*$P$9+CS19/MAX(CR19+CJ19+CS19, 0.1)*$Q$9))/($B$11+$C$11+$F$11)</f>
        <v>0.19143448660841758</v>
      </c>
      <c r="BN19">
        <v>6</v>
      </c>
      <c r="BO19">
        <v>0.5</v>
      </c>
      <c r="BP19" t="s">
        <v>271</v>
      </c>
      <c r="BQ19">
        <v>1566913588.9000001</v>
      </c>
      <c r="BR19">
        <v>230.804</v>
      </c>
      <c r="BS19">
        <v>250.00299999999999</v>
      </c>
      <c r="BT19">
        <v>23.545300000000001</v>
      </c>
      <c r="BU19">
        <v>19.2667</v>
      </c>
      <c r="BV19">
        <v>500.04399999999998</v>
      </c>
      <c r="BW19">
        <v>98.666499999999999</v>
      </c>
      <c r="BX19">
        <v>0.200013</v>
      </c>
      <c r="BY19">
        <v>26.992100000000001</v>
      </c>
      <c r="BZ19">
        <v>27.538399999999999</v>
      </c>
      <c r="CA19">
        <v>999.9</v>
      </c>
      <c r="CB19">
        <v>10028.799999999999</v>
      </c>
      <c r="CC19">
        <v>0</v>
      </c>
      <c r="CD19">
        <v>8.7654999999999994</v>
      </c>
      <c r="CE19">
        <v>1700.26</v>
      </c>
      <c r="CF19">
        <v>0.97602299999999997</v>
      </c>
      <c r="CG19">
        <v>2.3977200000000001E-2</v>
      </c>
      <c r="CH19">
        <v>0</v>
      </c>
      <c r="CI19">
        <v>823.36400000000003</v>
      </c>
      <c r="CJ19">
        <v>4.99986</v>
      </c>
      <c r="CK19">
        <v>13903</v>
      </c>
      <c r="CL19">
        <v>13811.5</v>
      </c>
      <c r="CM19">
        <v>40.936999999999998</v>
      </c>
      <c r="CN19">
        <v>42.061999999999998</v>
      </c>
      <c r="CO19">
        <v>41.561999999999998</v>
      </c>
      <c r="CP19">
        <v>41.311999999999998</v>
      </c>
      <c r="CQ19">
        <v>42.875</v>
      </c>
      <c r="CR19">
        <v>1654.61</v>
      </c>
      <c r="CS19">
        <v>40.65</v>
      </c>
      <c r="CT19">
        <v>0</v>
      </c>
      <c r="CU19">
        <v>119.89999985694899</v>
      </c>
      <c r="CV19">
        <v>824.12746153846103</v>
      </c>
      <c r="CW19">
        <v>-5.2033504230034602</v>
      </c>
      <c r="CX19">
        <v>-74.605128214274998</v>
      </c>
      <c r="CY19">
        <v>13909.907692307699</v>
      </c>
      <c r="CZ19">
        <v>15</v>
      </c>
      <c r="DA19">
        <v>1566913545.9000001</v>
      </c>
      <c r="DB19" t="s">
        <v>288</v>
      </c>
      <c r="DC19">
        <v>3</v>
      </c>
      <c r="DD19">
        <v>-0.20699999999999999</v>
      </c>
      <c r="DE19">
        <v>0.17899999999999999</v>
      </c>
      <c r="DF19">
        <v>250</v>
      </c>
      <c r="DG19">
        <v>19</v>
      </c>
      <c r="DH19">
        <v>0.06</v>
      </c>
      <c r="DI19">
        <v>0.02</v>
      </c>
      <c r="DJ19">
        <v>14.9201124438252</v>
      </c>
      <c r="DK19">
        <v>2.43074580350138</v>
      </c>
      <c r="DL19">
        <v>1.28983130928497</v>
      </c>
      <c r="DM19">
        <v>0</v>
      </c>
      <c r="DN19">
        <v>0.265412790195315</v>
      </c>
      <c r="DO19">
        <v>7.5992730798558103E-2</v>
      </c>
      <c r="DP19">
        <v>2.8173510847383499E-2</v>
      </c>
      <c r="DQ19">
        <v>1</v>
      </c>
      <c r="DR19">
        <v>1</v>
      </c>
      <c r="DS19">
        <v>2</v>
      </c>
      <c r="DT19" t="s">
        <v>283</v>
      </c>
      <c r="DU19">
        <v>1.86676</v>
      </c>
      <c r="DV19">
        <v>1.8633200000000001</v>
      </c>
      <c r="DW19">
        <v>1.869</v>
      </c>
      <c r="DX19">
        <v>1.8669100000000001</v>
      </c>
      <c r="DY19">
        <v>1.8714900000000001</v>
      </c>
      <c r="DZ19">
        <v>1.8641000000000001</v>
      </c>
      <c r="EA19">
        <v>1.86574</v>
      </c>
      <c r="EB19">
        <v>1.8656900000000001</v>
      </c>
      <c r="EC19" t="s">
        <v>274</v>
      </c>
      <c r="ED19" t="s">
        <v>19</v>
      </c>
      <c r="EE19" t="s">
        <v>19</v>
      </c>
      <c r="EF19" t="s">
        <v>19</v>
      </c>
      <c r="EG19" t="s">
        <v>275</v>
      </c>
      <c r="EH19" t="s">
        <v>276</v>
      </c>
      <c r="EI19" t="s">
        <v>277</v>
      </c>
      <c r="EJ19" t="s">
        <v>277</v>
      </c>
      <c r="EK19" t="s">
        <v>277</v>
      </c>
      <c r="EL19" t="s">
        <v>277</v>
      </c>
      <c r="EM19">
        <v>0</v>
      </c>
      <c r="EN19">
        <v>100</v>
      </c>
      <c r="EO19">
        <v>100</v>
      </c>
      <c r="EP19">
        <v>-0.20699999999999999</v>
      </c>
      <c r="EQ19">
        <v>0.17899999999999999</v>
      </c>
      <c r="ER19">
        <v>2</v>
      </c>
      <c r="ES19">
        <v>355.45600000000002</v>
      </c>
      <c r="ET19">
        <v>548.09199999999998</v>
      </c>
      <c r="EU19">
        <v>25.000299999999999</v>
      </c>
      <c r="EV19">
        <v>26.462299999999999</v>
      </c>
      <c r="EW19">
        <v>29.9999</v>
      </c>
      <c r="EX19">
        <v>26.5215</v>
      </c>
      <c r="EY19">
        <v>26.521899999999999</v>
      </c>
      <c r="EZ19">
        <v>15.2422</v>
      </c>
      <c r="FA19">
        <v>37.140700000000002</v>
      </c>
      <c r="FB19">
        <v>89.869100000000003</v>
      </c>
      <c r="FC19">
        <v>25</v>
      </c>
      <c r="FD19">
        <v>250</v>
      </c>
      <c r="FE19">
        <v>19.2837</v>
      </c>
      <c r="FF19">
        <v>101.956</v>
      </c>
      <c r="FG19">
        <v>102.336</v>
      </c>
    </row>
    <row r="20" spans="1:163" x14ac:dyDescent="0.2">
      <c r="A20">
        <v>4</v>
      </c>
      <c r="B20">
        <v>1566913702.9000001</v>
      </c>
      <c r="C20">
        <v>355.10000014305098</v>
      </c>
      <c r="D20" t="s">
        <v>289</v>
      </c>
      <c r="E20" t="s">
        <v>290</v>
      </c>
      <c r="F20" t="s">
        <v>268</v>
      </c>
      <c r="G20">
        <v>1566913702.9000001</v>
      </c>
      <c r="H20">
        <f t="shared" si="0"/>
        <v>3.7844541757649178E-3</v>
      </c>
      <c r="I20">
        <f t="shared" si="1"/>
        <v>10.142196417589373</v>
      </c>
      <c r="J20">
        <f>BR20 - IF(AI20&gt;1, I20*BN20*100/(AK20*CB20), 0)</f>
        <v>162.18398832943114</v>
      </c>
      <c r="K20">
        <f>((Q20-H20/2)*J20-I20)/(Q20+H20/2)</f>
        <v>99.177243346934119</v>
      </c>
      <c r="L20">
        <f>K20*(BW20+BX20)/1000</f>
        <v>9.8060275512098212</v>
      </c>
      <c r="M20">
        <f>(BR20 - IF(AI20&gt;1, I20*BN20*100/(AK20*CB20), 0))*(BW20+BX20)/1000</f>
        <v>16.035741711030909</v>
      </c>
      <c r="N20">
        <f t="shared" si="2"/>
        <v>0.28646981369282032</v>
      </c>
      <c r="O20">
        <f t="shared" si="3"/>
        <v>2.2396029746597179</v>
      </c>
      <c r="P20">
        <f>H20*(1000-(1000*0.61365*EXP(17.502*T20/(240.97+T20))/(BW20+BX20)+BT20)/2)/(1000*0.61365*EXP(17.502*T20/(240.97+T20))/(BW20+BX20)-BT20)</f>
        <v>0.26755890891673728</v>
      </c>
      <c r="Q20">
        <f t="shared" si="4"/>
        <v>0.16881924661946193</v>
      </c>
      <c r="R20">
        <f t="shared" si="5"/>
        <v>273.5942348633813</v>
      </c>
      <c r="S20">
        <f>(BY20+(R20+2*0.95*0.0000000567*(((BY20+$B$7)+273)^4-(BY20+273)^4)-44100*H20)/(1.84*29.3*O20+8*0.95*0.0000000567*(BY20+273)^3))</f>
        <v>27.815227441165305</v>
      </c>
      <c r="T20">
        <f>($C$7*BZ20+$D$7*CA20+$E$7*S20)</f>
        <v>27.537199999999999</v>
      </c>
      <c r="U20">
        <f>0.61365*EXP(17.502*T20/(240.97+T20))</f>
        <v>3.6936532610189645</v>
      </c>
      <c r="V20">
        <f t="shared" si="6"/>
        <v>65.281752311733527</v>
      </c>
      <c r="W20">
        <f t="shared" si="7"/>
        <v>2.3378009854338</v>
      </c>
      <c r="X20">
        <f t="shared" si="8"/>
        <v>3.5810941076923442</v>
      </c>
      <c r="Y20">
        <f t="shared" si="9"/>
        <v>1.3558522755851645</v>
      </c>
      <c r="Z20">
        <f>(-H20*44100)</f>
        <v>-166.89442915123288</v>
      </c>
      <c r="AA20">
        <f>2*29.3*O20*0.92*(BY20-T20)</f>
        <v>-63.751499100883137</v>
      </c>
      <c r="AB20">
        <f>2*0.95*0.0000000567*(((BY20+$B$7)+273)^4-(T20+273)^4)</f>
        <v>-6.1599987803327325</v>
      </c>
      <c r="AC20">
        <f t="shared" si="10"/>
        <v>36.788307830932553</v>
      </c>
      <c r="AD20">
        <v>-4.0904426725202399E-2</v>
      </c>
      <c r="AE20">
        <v>4.5918802423632402E-2</v>
      </c>
      <c r="AF20">
        <v>3.4366495222252098</v>
      </c>
      <c r="AG20">
        <v>127</v>
      </c>
      <c r="AH20">
        <v>25</v>
      </c>
      <c r="AI20">
        <f t="shared" si="11"/>
        <v>1.004893583762231</v>
      </c>
      <c r="AJ20">
        <f t="shared" si="12"/>
        <v>0.48935837622310352</v>
      </c>
      <c r="AK20">
        <f t="shared" si="13"/>
        <v>52158.700591901979</v>
      </c>
      <c r="AL20">
        <v>0</v>
      </c>
      <c r="AM20">
        <v>0</v>
      </c>
      <c r="AN20">
        <v>0</v>
      </c>
      <c r="AO20">
        <f t="shared" si="14"/>
        <v>0</v>
      </c>
      <c r="AP20" t="e">
        <f t="shared" si="15"/>
        <v>#DIV/0!</v>
      </c>
      <c r="AQ20">
        <v>-1</v>
      </c>
      <c r="AR20" t="s">
        <v>291</v>
      </c>
      <c r="AS20">
        <v>819.14557692307699</v>
      </c>
      <c r="AT20">
        <v>1144.48</v>
      </c>
      <c r="AU20">
        <f t="shared" si="16"/>
        <v>0.28426396536149434</v>
      </c>
      <c r="AV20">
        <v>0.5</v>
      </c>
      <c r="AW20">
        <f t="shared" si="17"/>
        <v>1429.1775001004323</v>
      </c>
      <c r="AX20">
        <f>I20</f>
        <v>10.142196417589373</v>
      </c>
      <c r="AY20">
        <f t="shared" si="18"/>
        <v>203.1318316919882</v>
      </c>
      <c r="AZ20">
        <f t="shared" si="19"/>
        <v>0.49412833776038023</v>
      </c>
      <c r="BA20">
        <f t="shared" si="20"/>
        <v>7.7962299412119062E-3</v>
      </c>
      <c r="BB20">
        <f t="shared" si="21"/>
        <v>-1</v>
      </c>
      <c r="BC20" t="s">
        <v>292</v>
      </c>
      <c r="BD20">
        <v>578.96</v>
      </c>
      <c r="BE20">
        <f t="shared" si="22"/>
        <v>565.52</v>
      </c>
      <c r="BF20">
        <f t="shared" si="23"/>
        <v>0.57528367356932208</v>
      </c>
      <c r="BG20">
        <f t="shared" si="24"/>
        <v>1.9767859610335774</v>
      </c>
      <c r="BH20">
        <f t="shared" si="25"/>
        <v>0.28426396536149434</v>
      </c>
      <c r="BI20" t="e">
        <f t="shared" si="26"/>
        <v>#DIV/0!</v>
      </c>
      <c r="BJ20">
        <f t="shared" si="27"/>
        <v>1699.95</v>
      </c>
      <c r="BK20">
        <f t="shared" si="28"/>
        <v>1429.1775001004323</v>
      </c>
      <c r="BL20">
        <f>($B$11*$D$9+$C$11*$D$9+$F$11*((CR20+CJ20)/MAX(CR20+CJ20+CS20, 0.1)*$I$9+CS20/MAX(CR20+CJ20+CS20, 0.1)*$J$9))/($B$11+$C$11+$F$11)</f>
        <v>0.84071737409949254</v>
      </c>
      <c r="BM20">
        <f>($B$11*$K$9+$C$11*$K$9+$F$11*((CR20+CJ20)/MAX(CR20+CJ20+CS20, 0.1)*$P$9+CS20/MAX(CR20+CJ20+CS20, 0.1)*$Q$9))/($B$11+$C$11+$F$11)</f>
        <v>0.19143474819898512</v>
      </c>
      <c r="BN20">
        <v>6</v>
      </c>
      <c r="BO20">
        <v>0.5</v>
      </c>
      <c r="BP20" t="s">
        <v>271</v>
      </c>
      <c r="BQ20">
        <v>1566913702.9000001</v>
      </c>
      <c r="BR20">
        <v>162.184</v>
      </c>
      <c r="BS20">
        <v>175.03</v>
      </c>
      <c r="BT20">
        <v>23.644300000000001</v>
      </c>
      <c r="BU20">
        <v>19.2331</v>
      </c>
      <c r="BV20">
        <v>500.07400000000001</v>
      </c>
      <c r="BW20">
        <v>98.6738</v>
      </c>
      <c r="BX20">
        <v>0.199966</v>
      </c>
      <c r="BY20">
        <v>27.0092</v>
      </c>
      <c r="BZ20">
        <v>27.537199999999999</v>
      </c>
      <c r="CA20">
        <v>999.9</v>
      </c>
      <c r="CB20">
        <v>9996.8799999999992</v>
      </c>
      <c r="CC20">
        <v>0</v>
      </c>
      <c r="CD20">
        <v>8.6048100000000005</v>
      </c>
      <c r="CE20">
        <v>1699.95</v>
      </c>
      <c r="CF20">
        <v>0.97601800000000005</v>
      </c>
      <c r="CG20">
        <v>2.3981499999999999E-2</v>
      </c>
      <c r="CH20">
        <v>0</v>
      </c>
      <c r="CI20">
        <v>818.52</v>
      </c>
      <c r="CJ20">
        <v>4.99986</v>
      </c>
      <c r="CK20">
        <v>13813.7</v>
      </c>
      <c r="CL20">
        <v>13809</v>
      </c>
      <c r="CM20">
        <v>40.936999999999998</v>
      </c>
      <c r="CN20">
        <v>42.125</v>
      </c>
      <c r="CO20">
        <v>41.561999999999998</v>
      </c>
      <c r="CP20">
        <v>41.436999999999998</v>
      </c>
      <c r="CQ20">
        <v>42.936999999999998</v>
      </c>
      <c r="CR20">
        <v>1654.3</v>
      </c>
      <c r="CS20">
        <v>40.65</v>
      </c>
      <c r="CT20">
        <v>0</v>
      </c>
      <c r="CU20">
        <v>113.299999952316</v>
      </c>
      <c r="CV20">
        <v>819.14557692307699</v>
      </c>
      <c r="CW20">
        <v>-4.9082051263075401</v>
      </c>
      <c r="CX20">
        <v>-84.143589579091895</v>
      </c>
      <c r="CY20">
        <v>13824.115384615399</v>
      </c>
      <c r="CZ20">
        <v>15</v>
      </c>
      <c r="DA20">
        <v>1566913658.4000001</v>
      </c>
      <c r="DB20" t="s">
        <v>293</v>
      </c>
      <c r="DC20">
        <v>4</v>
      </c>
      <c r="DD20">
        <v>-0.27500000000000002</v>
      </c>
      <c r="DE20">
        <v>0.17299999999999999</v>
      </c>
      <c r="DF20">
        <v>175</v>
      </c>
      <c r="DG20">
        <v>19</v>
      </c>
      <c r="DH20">
        <v>0.08</v>
      </c>
      <c r="DI20">
        <v>0.02</v>
      </c>
      <c r="DJ20">
        <v>10.0647976801843</v>
      </c>
      <c r="DK20">
        <v>0.22958395838295301</v>
      </c>
      <c r="DL20">
        <v>0.20100232678795699</v>
      </c>
      <c r="DM20">
        <v>1</v>
      </c>
      <c r="DN20">
        <v>0.282364247929971</v>
      </c>
      <c r="DO20">
        <v>1.8907398498277699E-2</v>
      </c>
      <c r="DP20">
        <v>7.9038264736706002E-3</v>
      </c>
      <c r="DQ20">
        <v>1</v>
      </c>
      <c r="DR20">
        <v>2</v>
      </c>
      <c r="DS20">
        <v>2</v>
      </c>
      <c r="DT20" t="s">
        <v>273</v>
      </c>
      <c r="DU20">
        <v>1.86676</v>
      </c>
      <c r="DV20">
        <v>1.8633500000000001</v>
      </c>
      <c r="DW20">
        <v>1.86896</v>
      </c>
      <c r="DX20">
        <v>1.8669100000000001</v>
      </c>
      <c r="DY20">
        <v>1.87151</v>
      </c>
      <c r="DZ20">
        <v>1.8641099999999999</v>
      </c>
      <c r="EA20">
        <v>1.86572</v>
      </c>
      <c r="EB20">
        <v>1.8656900000000001</v>
      </c>
      <c r="EC20" t="s">
        <v>274</v>
      </c>
      <c r="ED20" t="s">
        <v>19</v>
      </c>
      <c r="EE20" t="s">
        <v>19</v>
      </c>
      <c r="EF20" t="s">
        <v>19</v>
      </c>
      <c r="EG20" t="s">
        <v>275</v>
      </c>
      <c r="EH20" t="s">
        <v>276</v>
      </c>
      <c r="EI20" t="s">
        <v>277</v>
      </c>
      <c r="EJ20" t="s">
        <v>277</v>
      </c>
      <c r="EK20" t="s">
        <v>277</v>
      </c>
      <c r="EL20" t="s">
        <v>277</v>
      </c>
      <c r="EM20">
        <v>0</v>
      </c>
      <c r="EN20">
        <v>100</v>
      </c>
      <c r="EO20">
        <v>100</v>
      </c>
      <c r="EP20">
        <v>-0.27500000000000002</v>
      </c>
      <c r="EQ20">
        <v>0.17299999999999999</v>
      </c>
      <c r="ER20">
        <v>2</v>
      </c>
      <c r="ES20">
        <v>355.471</v>
      </c>
      <c r="ET20">
        <v>547.149</v>
      </c>
      <c r="EU20">
        <v>24.9998</v>
      </c>
      <c r="EV20">
        <v>26.462299999999999</v>
      </c>
      <c r="EW20">
        <v>30.0001</v>
      </c>
      <c r="EX20">
        <v>26.512499999999999</v>
      </c>
      <c r="EY20">
        <v>26.5107</v>
      </c>
      <c r="EZ20">
        <v>11.6968</v>
      </c>
      <c r="FA20">
        <v>37.197200000000002</v>
      </c>
      <c r="FB20">
        <v>87.992800000000003</v>
      </c>
      <c r="FC20">
        <v>25</v>
      </c>
      <c r="FD20">
        <v>175</v>
      </c>
      <c r="FE20">
        <v>19.127099999999999</v>
      </c>
      <c r="FF20">
        <v>101.95399999999999</v>
      </c>
      <c r="FG20">
        <v>102.339</v>
      </c>
    </row>
    <row r="21" spans="1:163" x14ac:dyDescent="0.2">
      <c r="A21">
        <v>5</v>
      </c>
      <c r="B21">
        <v>1566913819.9000001</v>
      </c>
      <c r="C21">
        <v>472.10000014305098</v>
      </c>
      <c r="D21" t="s">
        <v>294</v>
      </c>
      <c r="E21" t="s">
        <v>295</v>
      </c>
      <c r="F21" t="s">
        <v>268</v>
      </c>
      <c r="G21">
        <v>1566913819.9000001</v>
      </c>
      <c r="H21">
        <f t="shared" si="0"/>
        <v>4.0385567825358196E-3</v>
      </c>
      <c r="I21">
        <f t="shared" si="1"/>
        <v>4.4702543690012941</v>
      </c>
      <c r="J21">
        <f>BR21 - IF(AI21&gt;1, I21*BN21*100/(AK21*CB21), 0)</f>
        <v>94.198094862406492</v>
      </c>
      <c r="K21">
        <f>((Q21-H21/2)*J21-I21)/(Q21+H21/2)</f>
        <v>67.53199387874605</v>
      </c>
      <c r="L21">
        <f>K21*(BW21+BX21)/1000</f>
        <v>6.677370750887885</v>
      </c>
      <c r="M21">
        <f>(BR21 - IF(AI21&gt;1, I21*BN21*100/(AK21*CB21), 0))*(BW21+BX21)/1000</f>
        <v>9.3140386844339211</v>
      </c>
      <c r="N21">
        <f t="shared" si="2"/>
        <v>0.30644808373276761</v>
      </c>
      <c r="O21">
        <f t="shared" si="3"/>
        <v>2.240711476213225</v>
      </c>
      <c r="P21">
        <f>H21*(1000-(1000*0.61365*EXP(17.502*T21/(240.97+T21))/(BW21+BX21)+BT21)/2)/(1000*0.61365*EXP(17.502*T21/(240.97+T21))/(BW21+BX21)-BT21)</f>
        <v>0.28492367181313222</v>
      </c>
      <c r="Q21">
        <f t="shared" si="4"/>
        <v>0.17988503251200433</v>
      </c>
      <c r="R21">
        <f t="shared" si="5"/>
        <v>273.59742684279428</v>
      </c>
      <c r="S21">
        <f>(BY21+(R21+2*0.95*0.0000000567*(((BY21+$B$7)+273)^4-(BY21+273)^4)-44100*H21)/(1.84*29.3*O21+8*0.95*0.0000000567*(BY21+273)^3))</f>
        <v>27.779443499311647</v>
      </c>
      <c r="T21">
        <f>($C$7*BZ21+$D$7*CA21+$E$7*S21)</f>
        <v>27.556899999999999</v>
      </c>
      <c r="U21">
        <f>0.61365*EXP(17.502*T21/(240.97+T21))</f>
        <v>3.6979119852672695</v>
      </c>
      <c r="V21">
        <f t="shared" si="6"/>
        <v>65.132272513763439</v>
      </c>
      <c r="W21">
        <f t="shared" si="7"/>
        <v>2.3391959455519999</v>
      </c>
      <c r="X21">
        <f t="shared" si="8"/>
        <v>3.5914545205799353</v>
      </c>
      <c r="Y21">
        <f t="shared" si="9"/>
        <v>1.3587160397152696</v>
      </c>
      <c r="Z21">
        <f>(-H21*44100)</f>
        <v>-178.10035410982965</v>
      </c>
      <c r="AA21">
        <f>2*29.3*O21*0.92*(BY21-T21)</f>
        <v>-60.219416697145284</v>
      </c>
      <c r="AB21">
        <f>2*0.95*0.0000000567*(((BY21+$B$7)+273)^4-(T21+273)^4)</f>
        <v>-5.8178336533505242</v>
      </c>
      <c r="AC21">
        <f t="shared" si="10"/>
        <v>29.459822382468808</v>
      </c>
      <c r="AD21">
        <v>-4.0934151840855998E-2</v>
      </c>
      <c r="AE21">
        <v>4.5952171470016803E-2</v>
      </c>
      <c r="AF21">
        <v>3.4386279136639399</v>
      </c>
      <c r="AG21">
        <v>127</v>
      </c>
      <c r="AH21">
        <v>25</v>
      </c>
      <c r="AI21">
        <f t="shared" si="11"/>
        <v>1.004890957708759</v>
      </c>
      <c r="AJ21">
        <f t="shared" si="12"/>
        <v>0.4890957708759025</v>
      </c>
      <c r="AK21">
        <f t="shared" si="13"/>
        <v>52186.569268615043</v>
      </c>
      <c r="AL21">
        <v>0</v>
      </c>
      <c r="AM21">
        <v>0</v>
      </c>
      <c r="AN21">
        <v>0</v>
      </c>
      <c r="AO21">
        <f t="shared" si="14"/>
        <v>0</v>
      </c>
      <c r="AP21" t="e">
        <f t="shared" si="15"/>
        <v>#DIV/0!</v>
      </c>
      <c r="AQ21">
        <v>-1</v>
      </c>
      <c r="AR21" t="s">
        <v>296</v>
      </c>
      <c r="AS21">
        <v>823.98900000000003</v>
      </c>
      <c r="AT21">
        <v>1103.75</v>
      </c>
      <c r="AU21">
        <f t="shared" si="16"/>
        <v>0.25346409966024908</v>
      </c>
      <c r="AV21">
        <v>0.5</v>
      </c>
      <c r="AW21">
        <f t="shared" si="17"/>
        <v>1429.1943001004311</v>
      </c>
      <c r="AX21">
        <f>I21</f>
        <v>4.4702543690012941</v>
      </c>
      <c r="AY21">
        <f t="shared" si="18"/>
        <v>181.12472325725778</v>
      </c>
      <c r="AZ21">
        <f t="shared" si="19"/>
        <v>0.4642808607021518</v>
      </c>
      <c r="BA21">
        <f t="shared" si="20"/>
        <v>3.827509225734313E-3</v>
      </c>
      <c r="BB21">
        <f t="shared" si="21"/>
        <v>-1</v>
      </c>
      <c r="BC21" t="s">
        <v>297</v>
      </c>
      <c r="BD21">
        <v>591.29999999999995</v>
      </c>
      <c r="BE21">
        <f t="shared" si="22"/>
        <v>512.45000000000005</v>
      </c>
      <c r="BF21">
        <f t="shared" si="23"/>
        <v>0.54592838325690296</v>
      </c>
      <c r="BG21">
        <f t="shared" si="24"/>
        <v>1.8666497547776089</v>
      </c>
      <c r="BH21">
        <f t="shared" si="25"/>
        <v>0.25346409966024913</v>
      </c>
      <c r="BI21" t="e">
        <f t="shared" si="26"/>
        <v>#DIV/0!</v>
      </c>
      <c r="BJ21">
        <f t="shared" si="27"/>
        <v>1699.97</v>
      </c>
      <c r="BK21">
        <f t="shared" si="28"/>
        <v>1429.1943001004311</v>
      </c>
      <c r="BL21">
        <f>($B$11*$D$9+$C$11*$D$9+$F$11*((CR21+CJ21)/MAX(CR21+CJ21+CS21, 0.1)*$I$9+CS21/MAX(CR21+CJ21+CS21, 0.1)*$J$9))/($B$11+$C$11+$F$11)</f>
        <v>0.8407173656596475</v>
      </c>
      <c r="BM21">
        <f>($B$11*$K$9+$C$11*$K$9+$F$11*((CR21+CJ21)/MAX(CR21+CJ21+CS21, 0.1)*$P$9+CS21/MAX(CR21+CJ21+CS21, 0.1)*$Q$9))/($B$11+$C$11+$F$11)</f>
        <v>0.19143473131929525</v>
      </c>
      <c r="BN21">
        <v>6</v>
      </c>
      <c r="BO21">
        <v>0.5</v>
      </c>
      <c r="BP21" t="s">
        <v>271</v>
      </c>
      <c r="BQ21">
        <v>1566913819.9000001</v>
      </c>
      <c r="BR21">
        <v>94.198099999999997</v>
      </c>
      <c r="BS21">
        <v>99.992400000000004</v>
      </c>
      <c r="BT21">
        <v>23.657599999999999</v>
      </c>
      <c r="BU21">
        <v>18.9499</v>
      </c>
      <c r="BV21">
        <v>500.03500000000003</v>
      </c>
      <c r="BW21">
        <v>98.677199999999999</v>
      </c>
      <c r="BX21">
        <v>0.19994500000000001</v>
      </c>
      <c r="BY21">
        <v>27.058399999999999</v>
      </c>
      <c r="BZ21">
        <v>27.556899999999999</v>
      </c>
      <c r="CA21">
        <v>999.9</v>
      </c>
      <c r="CB21">
        <v>10003.799999999999</v>
      </c>
      <c r="CC21">
        <v>0</v>
      </c>
      <c r="CD21">
        <v>6.9443799999999998</v>
      </c>
      <c r="CE21">
        <v>1699.97</v>
      </c>
      <c r="CF21">
        <v>0.97601800000000005</v>
      </c>
      <c r="CG21">
        <v>2.3981499999999999E-2</v>
      </c>
      <c r="CH21">
        <v>0</v>
      </c>
      <c r="CI21">
        <v>823.47799999999995</v>
      </c>
      <c r="CJ21">
        <v>4.99986</v>
      </c>
      <c r="CK21">
        <v>13892.9</v>
      </c>
      <c r="CL21">
        <v>13809.2</v>
      </c>
      <c r="CM21">
        <v>41</v>
      </c>
      <c r="CN21">
        <v>42.25</v>
      </c>
      <c r="CO21">
        <v>41.625</v>
      </c>
      <c r="CP21">
        <v>41.5</v>
      </c>
      <c r="CQ21">
        <v>43</v>
      </c>
      <c r="CR21">
        <v>1654.32</v>
      </c>
      <c r="CS21">
        <v>40.65</v>
      </c>
      <c r="CT21">
        <v>0</v>
      </c>
      <c r="CU21">
        <v>116.299999952316</v>
      </c>
      <c r="CV21">
        <v>823.98900000000003</v>
      </c>
      <c r="CW21">
        <v>-3.3801709415287702</v>
      </c>
      <c r="CX21">
        <v>-58.509401659653101</v>
      </c>
      <c r="CY21">
        <v>13900.646153846201</v>
      </c>
      <c r="CZ21">
        <v>15</v>
      </c>
      <c r="DA21">
        <v>1566913775.9000001</v>
      </c>
      <c r="DB21" t="s">
        <v>298</v>
      </c>
      <c r="DC21">
        <v>5</v>
      </c>
      <c r="DD21">
        <v>-0.221</v>
      </c>
      <c r="DE21">
        <v>0.16900000000000001</v>
      </c>
      <c r="DF21">
        <v>100</v>
      </c>
      <c r="DG21">
        <v>19</v>
      </c>
      <c r="DH21">
        <v>0.15</v>
      </c>
      <c r="DI21">
        <v>0.02</v>
      </c>
      <c r="DJ21">
        <v>4.4398793335104898</v>
      </c>
      <c r="DK21">
        <v>0.240199741095379</v>
      </c>
      <c r="DL21">
        <v>0.19214103410373501</v>
      </c>
      <c r="DM21">
        <v>1</v>
      </c>
      <c r="DN21">
        <v>0.29816195094385201</v>
      </c>
      <c r="DO21">
        <v>5.7921066769681999E-2</v>
      </c>
      <c r="DP21">
        <v>1.8266974988362598E-2</v>
      </c>
      <c r="DQ21">
        <v>1</v>
      </c>
      <c r="DR21">
        <v>2</v>
      </c>
      <c r="DS21">
        <v>2</v>
      </c>
      <c r="DT21" t="s">
        <v>273</v>
      </c>
      <c r="DU21">
        <v>1.86676</v>
      </c>
      <c r="DV21">
        <v>1.8633500000000001</v>
      </c>
      <c r="DW21">
        <v>1.8689499999999999</v>
      </c>
      <c r="DX21">
        <v>1.8669100000000001</v>
      </c>
      <c r="DY21">
        <v>1.8714900000000001</v>
      </c>
      <c r="DZ21">
        <v>1.86405</v>
      </c>
      <c r="EA21">
        <v>1.8656999999999999</v>
      </c>
      <c r="EB21">
        <v>1.8656900000000001</v>
      </c>
      <c r="EC21" t="s">
        <v>274</v>
      </c>
      <c r="ED21" t="s">
        <v>19</v>
      </c>
      <c r="EE21" t="s">
        <v>19</v>
      </c>
      <c r="EF21" t="s">
        <v>19</v>
      </c>
      <c r="EG21" t="s">
        <v>275</v>
      </c>
      <c r="EH21" t="s">
        <v>276</v>
      </c>
      <c r="EI21" t="s">
        <v>277</v>
      </c>
      <c r="EJ21" t="s">
        <v>277</v>
      </c>
      <c r="EK21" t="s">
        <v>277</v>
      </c>
      <c r="EL21" t="s">
        <v>277</v>
      </c>
      <c r="EM21">
        <v>0</v>
      </c>
      <c r="EN21">
        <v>100</v>
      </c>
      <c r="EO21">
        <v>100</v>
      </c>
      <c r="EP21">
        <v>-0.221</v>
      </c>
      <c r="EQ21">
        <v>0.16900000000000001</v>
      </c>
      <c r="ER21">
        <v>2</v>
      </c>
      <c r="ES21">
        <v>355.15699999999998</v>
      </c>
      <c r="ET21">
        <v>546.58100000000002</v>
      </c>
      <c r="EU21">
        <v>25</v>
      </c>
      <c r="EV21">
        <v>26.465299999999999</v>
      </c>
      <c r="EW21">
        <v>30.0001</v>
      </c>
      <c r="EX21">
        <v>26.507999999999999</v>
      </c>
      <c r="EY21">
        <v>26.505400000000002</v>
      </c>
      <c r="EZ21">
        <v>8.0579099999999997</v>
      </c>
      <c r="FA21">
        <v>38.069299999999998</v>
      </c>
      <c r="FB21">
        <v>85.817400000000006</v>
      </c>
      <c r="FC21">
        <v>25</v>
      </c>
      <c r="FD21">
        <v>100</v>
      </c>
      <c r="FE21">
        <v>18.912299999999998</v>
      </c>
      <c r="FF21">
        <v>101.955</v>
      </c>
      <c r="FG21">
        <v>102.345</v>
      </c>
    </row>
    <row r="22" spans="1:163" x14ac:dyDescent="0.2">
      <c r="A22">
        <v>6</v>
      </c>
      <c r="B22">
        <v>1566913899</v>
      </c>
      <c r="C22">
        <v>551.20000004768394</v>
      </c>
      <c r="D22" t="s">
        <v>299</v>
      </c>
      <c r="E22" t="s">
        <v>300</v>
      </c>
      <c r="F22" t="s">
        <v>268</v>
      </c>
      <c r="G22">
        <v>1566913899</v>
      </c>
      <c r="H22">
        <f t="shared" si="0"/>
        <v>4.0180549364991006E-3</v>
      </c>
      <c r="I22">
        <f t="shared" si="1"/>
        <v>0.52137165504692451</v>
      </c>
      <c r="J22">
        <f>BR22 - IF(AI22&gt;1, I22*BN22*100/(AK22*CB22), 0)</f>
        <v>49.099799400073948</v>
      </c>
      <c r="K22">
        <f>((Q22-H22/2)*J22-I22)/(Q22+H22/2)</f>
        <v>45.166293193416742</v>
      </c>
      <c r="L22">
        <f>K22*(BW22+BX22)/1000</f>
        <v>4.4659337233692256</v>
      </c>
      <c r="M22">
        <f>(BR22 - IF(AI22&gt;1, I22*BN22*100/(AK22*CB22), 0))*(BW22+BX22)/1000</f>
        <v>4.8548692940649643</v>
      </c>
      <c r="N22">
        <f t="shared" si="2"/>
        <v>0.30792143239036235</v>
      </c>
      <c r="O22">
        <f t="shared" si="3"/>
        <v>2.2397161532242711</v>
      </c>
      <c r="P22">
        <f>H22*(1000-(1000*0.61365*EXP(17.502*T22/(240.97+T22))/(BW22+BX22)+BT22)/2)/(1000*0.61365*EXP(17.502*T22/(240.97+T22))/(BW22+BX22)-BT22)</f>
        <v>0.28618849151952802</v>
      </c>
      <c r="Q22">
        <f t="shared" si="4"/>
        <v>0.18069243749733882</v>
      </c>
      <c r="R22">
        <f t="shared" si="5"/>
        <v>273.60221481191468</v>
      </c>
      <c r="S22">
        <f>(BY22+(R22+2*0.95*0.0000000567*(((BY22+$B$7)+273)^4-(BY22+273)^4)-44100*H22)/(1.84*29.3*O22+8*0.95*0.0000000567*(BY22+273)^3))</f>
        <v>27.770811376277067</v>
      </c>
      <c r="T22">
        <f>($C$7*BZ22+$D$7*CA22+$E$7*S22)</f>
        <v>27.527200000000001</v>
      </c>
      <c r="U22">
        <f>0.61365*EXP(17.502*T22/(240.97+T22))</f>
        <v>3.6914931102720705</v>
      </c>
      <c r="V22">
        <f t="shared" si="6"/>
        <v>65.372400318033144</v>
      </c>
      <c r="W22">
        <f t="shared" si="7"/>
        <v>2.3456431433432998</v>
      </c>
      <c r="X22">
        <f t="shared" si="8"/>
        <v>3.5881245478701635</v>
      </c>
      <c r="Y22">
        <f t="shared" si="9"/>
        <v>1.3458499669287707</v>
      </c>
      <c r="Z22">
        <f>(-H22*44100)</f>
        <v>-177.19622269961033</v>
      </c>
      <c r="AA22">
        <f>2*29.3*O22*0.92*(BY22-T22)</f>
        <v>-58.514275936623044</v>
      </c>
      <c r="AB22">
        <f>2*0.95*0.0000000567*(((BY22+$B$7)+273)^4-(T22+273)^4)</f>
        <v>-5.6543257607540278</v>
      </c>
      <c r="AC22">
        <f t="shared" si="10"/>
        <v>32.237390414927269</v>
      </c>
      <c r="AD22">
        <v>-4.0907461072319698E-2</v>
      </c>
      <c r="AE22">
        <v>4.5922208744095E-2</v>
      </c>
      <c r="AF22">
        <v>3.4368514993632102</v>
      </c>
      <c r="AG22">
        <v>93</v>
      </c>
      <c r="AH22">
        <v>19</v>
      </c>
      <c r="AI22">
        <f t="shared" si="11"/>
        <v>1.0035789444097034</v>
      </c>
      <c r="AJ22">
        <f t="shared" si="12"/>
        <v>0.35789444097034107</v>
      </c>
      <c r="AK22">
        <f t="shared" si="13"/>
        <v>52156.631199440373</v>
      </c>
      <c r="AL22">
        <v>0</v>
      </c>
      <c r="AM22">
        <v>0</v>
      </c>
      <c r="AN22">
        <v>0</v>
      </c>
      <c r="AO22">
        <f t="shared" si="14"/>
        <v>0</v>
      </c>
      <c r="AP22" t="e">
        <f t="shared" si="15"/>
        <v>#DIV/0!</v>
      </c>
      <c r="AQ22">
        <v>-1</v>
      </c>
      <c r="AR22" t="s">
        <v>301</v>
      </c>
      <c r="AS22">
        <v>832.24753846153806</v>
      </c>
      <c r="AT22">
        <v>1079.68</v>
      </c>
      <c r="AU22">
        <f t="shared" si="16"/>
        <v>0.22917203387898455</v>
      </c>
      <c r="AV22">
        <v>0.5</v>
      </c>
      <c r="AW22">
        <f t="shared" si="17"/>
        <v>1429.2195001004293</v>
      </c>
      <c r="AX22">
        <f>I22</f>
        <v>0.52137165504692451</v>
      </c>
      <c r="AY22">
        <f t="shared" si="18"/>
        <v>163.76856984876048</v>
      </c>
      <c r="AZ22">
        <f t="shared" si="19"/>
        <v>0.45052237700059283</v>
      </c>
      <c r="BA22">
        <f t="shared" si="20"/>
        <v>1.0644772583497635E-3</v>
      </c>
      <c r="BB22">
        <f t="shared" si="21"/>
        <v>-1</v>
      </c>
      <c r="BC22" t="s">
        <v>302</v>
      </c>
      <c r="BD22">
        <v>593.26</v>
      </c>
      <c r="BE22">
        <f t="shared" si="22"/>
        <v>486.42000000000007</v>
      </c>
      <c r="BF22">
        <f t="shared" si="23"/>
        <v>0.50868069063455856</v>
      </c>
      <c r="BG22">
        <f t="shared" si="24"/>
        <v>1.819910325995348</v>
      </c>
      <c r="BH22">
        <f t="shared" si="25"/>
        <v>0.22917203387898449</v>
      </c>
      <c r="BI22" t="e">
        <f t="shared" si="26"/>
        <v>#DIV/0!</v>
      </c>
      <c r="BJ22">
        <f t="shared" si="27"/>
        <v>1700</v>
      </c>
      <c r="BK22">
        <f t="shared" si="28"/>
        <v>1429.2195001004293</v>
      </c>
      <c r="BL22">
        <f>($B$11*$D$9+$C$11*$D$9+$F$11*((CR22+CJ22)/MAX(CR22+CJ22+CS22, 0.1)*$I$9+CS22/MAX(CR22+CJ22+CS22, 0.1)*$J$9))/($B$11+$C$11+$F$11)</f>
        <v>0.84071735300025252</v>
      </c>
      <c r="BM22">
        <f>($B$11*$K$9+$C$11*$K$9+$F$11*((CR22+CJ22)/MAX(CR22+CJ22+CS22, 0.1)*$P$9+CS22/MAX(CR22+CJ22+CS22, 0.1)*$Q$9))/($B$11+$C$11+$F$11)</f>
        <v>0.19143470600050519</v>
      </c>
      <c r="BN22">
        <v>6</v>
      </c>
      <c r="BO22">
        <v>0.5</v>
      </c>
      <c r="BP22" t="s">
        <v>271</v>
      </c>
      <c r="BQ22">
        <v>1566913899</v>
      </c>
      <c r="BR22">
        <v>49.099800000000002</v>
      </c>
      <c r="BS22">
        <v>49.9604</v>
      </c>
      <c r="BT22">
        <v>23.7227</v>
      </c>
      <c r="BU22">
        <v>19.030200000000001</v>
      </c>
      <c r="BV22">
        <v>499.74299999999999</v>
      </c>
      <c r="BW22">
        <v>98.674999999999997</v>
      </c>
      <c r="BX22">
        <v>0.20257900000000001</v>
      </c>
      <c r="BY22">
        <v>27.0426</v>
      </c>
      <c r="BZ22">
        <v>27.527200000000001</v>
      </c>
      <c r="CA22">
        <v>999.9</v>
      </c>
      <c r="CB22">
        <v>9997.5</v>
      </c>
      <c r="CC22">
        <v>0</v>
      </c>
      <c r="CD22">
        <v>4.1350199999999999</v>
      </c>
      <c r="CE22">
        <v>1700</v>
      </c>
      <c r="CF22">
        <v>0.97601800000000005</v>
      </c>
      <c r="CG22">
        <v>2.3981499999999999E-2</v>
      </c>
      <c r="CH22">
        <v>0</v>
      </c>
      <c r="CI22">
        <v>832.38199999999995</v>
      </c>
      <c r="CJ22">
        <v>4.99986</v>
      </c>
      <c r="CK22">
        <v>14034.2</v>
      </c>
      <c r="CL22">
        <v>13809.3</v>
      </c>
      <c r="CM22">
        <v>41.061999999999998</v>
      </c>
      <c r="CN22">
        <v>42.311999999999998</v>
      </c>
      <c r="CO22">
        <v>41.75</v>
      </c>
      <c r="CP22">
        <v>41.561999999999998</v>
      </c>
      <c r="CQ22">
        <v>43.061999999999998</v>
      </c>
      <c r="CR22">
        <v>1654.35</v>
      </c>
      <c r="CS22">
        <v>40.65</v>
      </c>
      <c r="CT22">
        <v>0</v>
      </c>
      <c r="CU22">
        <v>78.5</v>
      </c>
      <c r="CV22">
        <v>832.24753846153806</v>
      </c>
      <c r="CW22">
        <v>7.5760676949236105E-2</v>
      </c>
      <c r="CX22">
        <v>-0.21538458591948001</v>
      </c>
      <c r="CY22">
        <v>14034.026923076901</v>
      </c>
      <c r="CZ22">
        <v>15</v>
      </c>
      <c r="DA22">
        <v>1566913890.5</v>
      </c>
      <c r="DB22" t="s">
        <v>303</v>
      </c>
      <c r="DC22">
        <v>6</v>
      </c>
      <c r="DD22">
        <v>-0.22900000000000001</v>
      </c>
      <c r="DE22">
        <v>0.16700000000000001</v>
      </c>
      <c r="DF22">
        <v>50</v>
      </c>
      <c r="DG22">
        <v>19</v>
      </c>
      <c r="DH22">
        <v>0.13</v>
      </c>
      <c r="DI22">
        <v>0.02</v>
      </c>
      <c r="DJ22">
        <v>0.13520131896523099</v>
      </c>
      <c r="DK22">
        <v>-0.18567053101766101</v>
      </c>
      <c r="DL22">
        <v>0.20843249893463101</v>
      </c>
      <c r="DM22">
        <v>1</v>
      </c>
      <c r="DN22">
        <v>8.31247922119938E-2</v>
      </c>
      <c r="DO22">
        <v>-9.9139274989753307E-2</v>
      </c>
      <c r="DP22">
        <v>0.12368851906947199</v>
      </c>
      <c r="DQ22">
        <v>1</v>
      </c>
      <c r="DR22">
        <v>2</v>
      </c>
      <c r="DS22">
        <v>2</v>
      </c>
      <c r="DT22" t="s">
        <v>273</v>
      </c>
      <c r="DU22">
        <v>1.86676</v>
      </c>
      <c r="DV22">
        <v>1.8633200000000001</v>
      </c>
      <c r="DW22">
        <v>1.86896</v>
      </c>
      <c r="DX22">
        <v>1.8669199999999999</v>
      </c>
      <c r="DY22">
        <v>1.87151</v>
      </c>
      <c r="DZ22">
        <v>1.8641399999999999</v>
      </c>
      <c r="EA22">
        <v>1.8656999999999999</v>
      </c>
      <c r="EB22">
        <v>1.8656900000000001</v>
      </c>
      <c r="EC22" t="s">
        <v>274</v>
      </c>
      <c r="ED22" t="s">
        <v>19</v>
      </c>
      <c r="EE22" t="s">
        <v>19</v>
      </c>
      <c r="EF22" t="s">
        <v>19</v>
      </c>
      <c r="EG22" t="s">
        <v>275</v>
      </c>
      <c r="EH22" t="s">
        <v>276</v>
      </c>
      <c r="EI22" t="s">
        <v>277</v>
      </c>
      <c r="EJ22" t="s">
        <v>277</v>
      </c>
      <c r="EK22" t="s">
        <v>277</v>
      </c>
      <c r="EL22" t="s">
        <v>277</v>
      </c>
      <c r="EM22">
        <v>0</v>
      </c>
      <c r="EN22">
        <v>100</v>
      </c>
      <c r="EO22">
        <v>100</v>
      </c>
      <c r="EP22">
        <v>-0.22900000000000001</v>
      </c>
      <c r="EQ22">
        <v>0.16700000000000001</v>
      </c>
      <c r="ER22">
        <v>2</v>
      </c>
      <c r="ES22">
        <v>390.37900000000002</v>
      </c>
      <c r="ET22">
        <v>546.93399999999997</v>
      </c>
      <c r="EU22">
        <v>24.999199999999998</v>
      </c>
      <c r="EV22">
        <v>26.473400000000002</v>
      </c>
      <c r="EW22">
        <v>30.0002</v>
      </c>
      <c r="EX22">
        <v>26.5383</v>
      </c>
      <c r="EY22">
        <v>26.515599999999999</v>
      </c>
      <c r="EZ22">
        <v>5.6162700000000001</v>
      </c>
      <c r="FA22">
        <v>37.212200000000003</v>
      </c>
      <c r="FB22">
        <v>84.683800000000005</v>
      </c>
      <c r="FC22">
        <v>25</v>
      </c>
      <c r="FD22">
        <v>50</v>
      </c>
      <c r="FE22">
        <v>18.891300000000001</v>
      </c>
      <c r="FF22">
        <v>101.949</v>
      </c>
      <c r="FG22">
        <v>102.345</v>
      </c>
    </row>
    <row r="23" spans="1:163" x14ac:dyDescent="0.2">
      <c r="A23">
        <v>7</v>
      </c>
      <c r="B23">
        <v>1566914018.5</v>
      </c>
      <c r="C23">
        <v>670.70000004768394</v>
      </c>
      <c r="D23" t="s">
        <v>304</v>
      </c>
      <c r="E23" t="s">
        <v>305</v>
      </c>
      <c r="F23" t="s">
        <v>268</v>
      </c>
      <c r="G23">
        <v>1566914018.5</v>
      </c>
      <c r="H23">
        <f t="shared" si="0"/>
        <v>4.2547109125705002E-3</v>
      </c>
      <c r="I23">
        <f t="shared" si="1"/>
        <v>26.760851001123914</v>
      </c>
      <c r="J23">
        <f>BR23 - IF(AI23&gt;1, I23*BN23*100/(AK23*CB23), 0)</f>
        <v>366.25796915055469</v>
      </c>
      <c r="K23">
        <f>((Q23-H23/2)*J23-I23)/(Q23+H23/2)</f>
        <v>222.42673110445554</v>
      </c>
      <c r="L23">
        <f>K23*(BW23+BX23)/1000</f>
        <v>21.992423019547243</v>
      </c>
      <c r="M23">
        <f>(BR23 - IF(AI23&gt;1, I23*BN23*100/(AK23*CB23), 0))*(BW23+BX23)/1000</f>
        <v>36.213723736543869</v>
      </c>
      <c r="N23">
        <f t="shared" si="2"/>
        <v>0.33359887392911913</v>
      </c>
      <c r="O23">
        <f t="shared" si="3"/>
        <v>2.2381879827910565</v>
      </c>
      <c r="P23">
        <f>H23*(1000-(1000*0.61365*EXP(17.502*T23/(240.97+T23))/(BW23+BX23)+BT23)/2)/(1000*0.61365*EXP(17.502*T23/(240.97+T23))/(BW23+BX23)-BT23)</f>
        <v>0.30823417623476512</v>
      </c>
      <c r="Q23">
        <f t="shared" si="4"/>
        <v>0.19476431539346539</v>
      </c>
      <c r="R23">
        <f t="shared" si="5"/>
        <v>273.5942348633813</v>
      </c>
      <c r="S23">
        <f>(BY23+(R23+2*0.95*0.0000000567*(((BY23+$B$7)+273)^4-(BY23+273)^4)-44100*H23)/(1.84*29.3*O23+8*0.95*0.0000000567*(BY23+273)^3))</f>
        <v>27.654443828221073</v>
      </c>
      <c r="T23">
        <f>($C$7*BZ23+$D$7*CA23+$E$7*S23)</f>
        <v>27.3687</v>
      </c>
      <c r="U23">
        <f>0.61365*EXP(17.502*T23/(240.97+T23))</f>
        <v>3.6574016371796176</v>
      </c>
      <c r="V23">
        <f t="shared" si="6"/>
        <v>65.190949795892436</v>
      </c>
      <c r="W23">
        <f t="shared" si="7"/>
        <v>2.3339323630590001</v>
      </c>
      <c r="X23">
        <f t="shared" si="8"/>
        <v>3.5801478124898511</v>
      </c>
      <c r="Y23">
        <f t="shared" si="9"/>
        <v>1.3234692741206175</v>
      </c>
      <c r="Z23">
        <f>(-H23*44100)</f>
        <v>-187.63275124435907</v>
      </c>
      <c r="AA23">
        <f>2*29.3*O23*0.92*(BY23-T23)</f>
        <v>-43.922129352276343</v>
      </c>
      <c r="AB23">
        <f>2*0.95*0.0000000567*(((BY23+$B$7)+273)^4-(T23+273)^4)</f>
        <v>-4.2429951390608549</v>
      </c>
      <c r="AC23">
        <f t="shared" si="10"/>
        <v>37.796359127685051</v>
      </c>
      <c r="AD23">
        <v>-4.0866501966528697E-2</v>
      </c>
      <c r="AE23">
        <v>4.5876228559629903E-2</v>
      </c>
      <c r="AF23">
        <v>3.43412468222831</v>
      </c>
      <c r="AG23">
        <v>126</v>
      </c>
      <c r="AH23">
        <v>25</v>
      </c>
      <c r="AI23">
        <f t="shared" si="11"/>
        <v>1.0048591320947162</v>
      </c>
      <c r="AJ23">
        <f t="shared" si="12"/>
        <v>0.48591320947162231</v>
      </c>
      <c r="AK23">
        <f t="shared" si="13"/>
        <v>52113.11327864854</v>
      </c>
      <c r="AL23">
        <v>0</v>
      </c>
      <c r="AM23">
        <v>0</v>
      </c>
      <c r="AN23">
        <v>0</v>
      </c>
      <c r="AO23">
        <f t="shared" si="14"/>
        <v>0</v>
      </c>
      <c r="AP23" t="e">
        <f t="shared" si="15"/>
        <v>#DIV/0!</v>
      </c>
      <c r="AQ23">
        <v>-1</v>
      </c>
      <c r="AR23" t="s">
        <v>306</v>
      </c>
      <c r="AS23">
        <v>800.80911538461498</v>
      </c>
      <c r="AT23">
        <v>1222.3800000000001</v>
      </c>
      <c r="AU23">
        <f t="shared" si="16"/>
        <v>0.34487711236717311</v>
      </c>
      <c r="AV23">
        <v>0.5</v>
      </c>
      <c r="AW23">
        <f t="shared" si="17"/>
        <v>1429.1775001004323</v>
      </c>
      <c r="AX23">
        <f>I23</f>
        <v>26.760851001123914</v>
      </c>
      <c r="AY23">
        <f t="shared" si="18"/>
        <v>246.44530464738617</v>
      </c>
      <c r="AZ23">
        <f t="shared" si="19"/>
        <v>0.55872969125803762</v>
      </c>
      <c r="BA23">
        <f t="shared" si="20"/>
        <v>1.9424354916847682E-2</v>
      </c>
      <c r="BB23">
        <f t="shared" si="21"/>
        <v>-1</v>
      </c>
      <c r="BC23" t="s">
        <v>307</v>
      </c>
      <c r="BD23">
        <v>539.4</v>
      </c>
      <c r="BE23">
        <f t="shared" si="22"/>
        <v>682.98000000000013</v>
      </c>
      <c r="BF23">
        <f t="shared" si="23"/>
        <v>0.61725216641100034</v>
      </c>
      <c r="BG23">
        <f t="shared" si="24"/>
        <v>2.266184649610679</v>
      </c>
      <c r="BH23">
        <f t="shared" si="25"/>
        <v>0.34487711236717311</v>
      </c>
      <c r="BI23" t="e">
        <f t="shared" si="26"/>
        <v>#DIV/0!</v>
      </c>
      <c r="BJ23">
        <f t="shared" si="27"/>
        <v>1699.95</v>
      </c>
      <c r="BK23">
        <f t="shared" si="28"/>
        <v>1429.1775001004323</v>
      </c>
      <c r="BL23">
        <f>($B$11*$D$9+$C$11*$D$9+$F$11*((CR23+CJ23)/MAX(CR23+CJ23+CS23, 0.1)*$I$9+CS23/MAX(CR23+CJ23+CS23, 0.1)*$J$9))/($B$11+$C$11+$F$11)</f>
        <v>0.84071737409949254</v>
      </c>
      <c r="BM23">
        <f>($B$11*$K$9+$C$11*$K$9+$F$11*((CR23+CJ23)/MAX(CR23+CJ23+CS23, 0.1)*$P$9+CS23/MAX(CR23+CJ23+CS23, 0.1)*$Q$9))/($B$11+$C$11+$F$11)</f>
        <v>0.19143474819898512</v>
      </c>
      <c r="BN23">
        <v>6</v>
      </c>
      <c r="BO23">
        <v>0.5</v>
      </c>
      <c r="BP23" t="s">
        <v>271</v>
      </c>
      <c r="BQ23">
        <v>1566914018.5</v>
      </c>
      <c r="BR23">
        <v>366.25799999999998</v>
      </c>
      <c r="BS23">
        <v>400.08199999999999</v>
      </c>
      <c r="BT23">
        <v>23.604900000000001</v>
      </c>
      <c r="BU23">
        <v>18.645</v>
      </c>
      <c r="BV23">
        <v>500.05500000000001</v>
      </c>
      <c r="BW23">
        <v>98.674899999999994</v>
      </c>
      <c r="BX23">
        <v>0.20000999999999999</v>
      </c>
      <c r="BY23">
        <v>27.0047</v>
      </c>
      <c r="BZ23">
        <v>27.3687</v>
      </c>
      <c r="CA23">
        <v>999.9</v>
      </c>
      <c r="CB23">
        <v>9987.5</v>
      </c>
      <c r="CC23">
        <v>0</v>
      </c>
      <c r="CD23">
        <v>8.0758799999999997</v>
      </c>
      <c r="CE23">
        <v>1699.95</v>
      </c>
      <c r="CF23">
        <v>0.97601800000000005</v>
      </c>
      <c r="CG23">
        <v>2.3981499999999999E-2</v>
      </c>
      <c r="CH23">
        <v>0</v>
      </c>
      <c r="CI23">
        <v>800.60400000000004</v>
      </c>
      <c r="CJ23">
        <v>4.99986</v>
      </c>
      <c r="CK23">
        <v>13516.2</v>
      </c>
      <c r="CL23">
        <v>13808.9</v>
      </c>
      <c r="CM23">
        <v>41</v>
      </c>
      <c r="CN23">
        <v>42.25</v>
      </c>
      <c r="CO23">
        <v>41.686999999999998</v>
      </c>
      <c r="CP23">
        <v>41.5</v>
      </c>
      <c r="CQ23">
        <v>43</v>
      </c>
      <c r="CR23">
        <v>1654.3</v>
      </c>
      <c r="CS23">
        <v>40.65</v>
      </c>
      <c r="CT23">
        <v>0</v>
      </c>
      <c r="CU23">
        <v>119.299999952316</v>
      </c>
      <c r="CV23">
        <v>800.80911538461498</v>
      </c>
      <c r="CW23">
        <v>-3.9637265014684999</v>
      </c>
      <c r="CX23">
        <v>-66.218803374840107</v>
      </c>
      <c r="CY23">
        <v>13525.2961538462</v>
      </c>
      <c r="CZ23">
        <v>15</v>
      </c>
      <c r="DA23">
        <v>1566913973.5</v>
      </c>
      <c r="DB23" t="s">
        <v>308</v>
      </c>
      <c r="DC23">
        <v>7</v>
      </c>
      <c r="DD23">
        <v>-9.4E-2</v>
      </c>
      <c r="DE23">
        <v>0.161</v>
      </c>
      <c r="DF23">
        <v>400</v>
      </c>
      <c r="DG23">
        <v>19</v>
      </c>
      <c r="DH23">
        <v>0.04</v>
      </c>
      <c r="DI23">
        <v>0.02</v>
      </c>
      <c r="DJ23">
        <v>26.6603258557139</v>
      </c>
      <c r="DK23">
        <v>3.9214726423972203E-2</v>
      </c>
      <c r="DL23">
        <v>0.15950903841426201</v>
      </c>
      <c r="DM23">
        <v>1</v>
      </c>
      <c r="DN23">
        <v>0.329126645080074</v>
      </c>
      <c r="DO23">
        <v>3.51400216754102E-2</v>
      </c>
      <c r="DP23">
        <v>8.2808541397228798E-3</v>
      </c>
      <c r="DQ23">
        <v>1</v>
      </c>
      <c r="DR23">
        <v>2</v>
      </c>
      <c r="DS23">
        <v>2</v>
      </c>
      <c r="DT23" t="s">
        <v>273</v>
      </c>
      <c r="DU23">
        <v>1.86676</v>
      </c>
      <c r="DV23">
        <v>1.86331</v>
      </c>
      <c r="DW23">
        <v>1.86896</v>
      </c>
      <c r="DX23">
        <v>1.8669100000000001</v>
      </c>
      <c r="DY23">
        <v>1.8714999999999999</v>
      </c>
      <c r="DZ23">
        <v>1.86408</v>
      </c>
      <c r="EA23">
        <v>1.86575</v>
      </c>
      <c r="EB23">
        <v>1.8656900000000001</v>
      </c>
      <c r="EC23" t="s">
        <v>274</v>
      </c>
      <c r="ED23" t="s">
        <v>19</v>
      </c>
      <c r="EE23" t="s">
        <v>19</v>
      </c>
      <c r="EF23" t="s">
        <v>19</v>
      </c>
      <c r="EG23" t="s">
        <v>275</v>
      </c>
      <c r="EH23" t="s">
        <v>276</v>
      </c>
      <c r="EI23" t="s">
        <v>277</v>
      </c>
      <c r="EJ23" t="s">
        <v>277</v>
      </c>
      <c r="EK23" t="s">
        <v>277</v>
      </c>
      <c r="EL23" t="s">
        <v>277</v>
      </c>
      <c r="EM23">
        <v>0</v>
      </c>
      <c r="EN23">
        <v>100</v>
      </c>
      <c r="EO23">
        <v>100</v>
      </c>
      <c r="EP23">
        <v>-9.4E-2</v>
      </c>
      <c r="EQ23">
        <v>0.161</v>
      </c>
      <c r="ER23">
        <v>2</v>
      </c>
      <c r="ES23">
        <v>355.80599999999998</v>
      </c>
      <c r="ET23">
        <v>546.53099999999995</v>
      </c>
      <c r="EU23">
        <v>24.9998</v>
      </c>
      <c r="EV23">
        <v>26.477900000000002</v>
      </c>
      <c r="EW23">
        <v>30</v>
      </c>
      <c r="EX23">
        <v>26.516999999999999</v>
      </c>
      <c r="EY23">
        <v>26.513999999999999</v>
      </c>
      <c r="EZ23">
        <v>22.001999999999999</v>
      </c>
      <c r="FA23">
        <v>38.726500000000001</v>
      </c>
      <c r="FB23">
        <v>82.425799999999995</v>
      </c>
      <c r="FC23">
        <v>25</v>
      </c>
      <c r="FD23">
        <v>400</v>
      </c>
      <c r="FE23">
        <v>18.605</v>
      </c>
      <c r="FF23">
        <v>101.946</v>
      </c>
      <c r="FG23">
        <v>102.343</v>
      </c>
    </row>
    <row r="24" spans="1:163" x14ac:dyDescent="0.2">
      <c r="A24">
        <v>8</v>
      </c>
      <c r="B24">
        <v>1566914139</v>
      </c>
      <c r="C24">
        <v>791.20000004768394</v>
      </c>
      <c r="D24" t="s">
        <v>309</v>
      </c>
      <c r="E24" t="s">
        <v>310</v>
      </c>
      <c r="F24" t="s">
        <v>268</v>
      </c>
      <c r="G24">
        <v>1566914139</v>
      </c>
      <c r="H24">
        <f t="shared" si="0"/>
        <v>4.4155095907551104E-3</v>
      </c>
      <c r="I24">
        <f t="shared" si="1"/>
        <v>31.398837146932827</v>
      </c>
      <c r="J24">
        <f>BR24 - IF(AI24&gt;1, I24*BN24*100/(AK24*CB24), 0)</f>
        <v>460.0349638649601</v>
      </c>
      <c r="K24">
        <f>((Q24-H24/2)*J24-I24)/(Q24+H24/2)</f>
        <v>298.6152664256158</v>
      </c>
      <c r="L24">
        <f>K24*(BW24+BX24)/1000</f>
        <v>29.528014897486198</v>
      </c>
      <c r="M24">
        <f>(BR24 - IF(AI24&gt;1, I24*BN24*100/(AK24*CB24), 0))*(BW24+BX24)/1000</f>
        <v>45.489701276718826</v>
      </c>
      <c r="N24">
        <f t="shared" si="2"/>
        <v>0.35221700304966469</v>
      </c>
      <c r="O24">
        <f t="shared" si="3"/>
        <v>2.2394598162955077</v>
      </c>
      <c r="P24">
        <f>H24*(1000-(1000*0.61365*EXP(17.502*T24/(240.97+T24))/(BW24+BX24)+BT24)/2)/(1000*0.61365*EXP(17.502*T24/(240.97+T24))/(BW24+BX24)-BT24)</f>
        <v>0.32408463801791521</v>
      </c>
      <c r="Q24">
        <f t="shared" si="4"/>
        <v>0.20489290560898898</v>
      </c>
      <c r="R24">
        <f t="shared" si="5"/>
        <v>273.60221481191468</v>
      </c>
      <c r="S24">
        <f>(BY24+(R24+2*0.95*0.0000000567*(((BY24+$B$7)+273)^4-(BY24+273)^4)-44100*H24)/(1.84*29.3*O24+8*0.95*0.0000000567*(BY24+273)^3))</f>
        <v>27.560816830863391</v>
      </c>
      <c r="T24">
        <f>($C$7*BZ24+$D$7*CA24+$E$7*S24)</f>
        <v>27.266300000000001</v>
      </c>
      <c r="U24">
        <f>0.61365*EXP(17.502*T24/(240.97+T24))</f>
        <v>3.6355230043521636</v>
      </c>
      <c r="V24">
        <f t="shared" si="6"/>
        <v>65.203073662970937</v>
      </c>
      <c r="W24">
        <f t="shared" si="7"/>
        <v>2.3289154663557996</v>
      </c>
      <c r="X24">
        <f t="shared" si="8"/>
        <v>3.5717878552685458</v>
      </c>
      <c r="Y24">
        <f t="shared" si="9"/>
        <v>1.306607537996364</v>
      </c>
      <c r="Z24">
        <f>(-H24*44100)</f>
        <v>-194.72397295230036</v>
      </c>
      <c r="AA24">
        <f>2*29.3*O24*0.92*(BY24-T24)</f>
        <v>-36.389154545499714</v>
      </c>
      <c r="AB24">
        <f>2*0.95*0.0000000567*(((BY24+$B$7)+273)^4-(T24+273)^4)</f>
        <v>-3.5107970158267161</v>
      </c>
      <c r="AC24">
        <f t="shared" si="10"/>
        <v>38.978290298287895</v>
      </c>
      <c r="AD24">
        <v>-4.0900588807804499E-2</v>
      </c>
      <c r="AE24">
        <v>4.5914494025133298E-2</v>
      </c>
      <c r="AF24">
        <v>3.4363940492256702</v>
      </c>
      <c r="AG24">
        <v>127</v>
      </c>
      <c r="AH24">
        <v>25</v>
      </c>
      <c r="AI24">
        <f t="shared" si="11"/>
        <v>1.0048932812894533</v>
      </c>
      <c r="AJ24">
        <f t="shared" si="12"/>
        <v>0.48932812894533217</v>
      </c>
      <c r="AK24">
        <f t="shared" si="13"/>
        <v>52161.909023635511</v>
      </c>
      <c r="AL24">
        <v>0</v>
      </c>
      <c r="AM24">
        <v>0</v>
      </c>
      <c r="AN24">
        <v>0</v>
      </c>
      <c r="AO24">
        <f t="shared" si="14"/>
        <v>0</v>
      </c>
      <c r="AP24" t="e">
        <f t="shared" si="15"/>
        <v>#DIV/0!</v>
      </c>
      <c r="AQ24">
        <v>-1</v>
      </c>
      <c r="AR24" t="s">
        <v>311</v>
      </c>
      <c r="AS24">
        <v>800.79246153846202</v>
      </c>
      <c r="AT24">
        <v>1235.6300000000001</v>
      </c>
      <c r="AU24">
        <f t="shared" si="16"/>
        <v>0.35191565311746886</v>
      </c>
      <c r="AV24">
        <v>0.5</v>
      </c>
      <c r="AW24">
        <f t="shared" si="17"/>
        <v>1429.2195001004293</v>
      </c>
      <c r="AX24">
        <f>I24</f>
        <v>31.398837146932827</v>
      </c>
      <c r="AY24">
        <f t="shared" si="18"/>
        <v>251.48235691303248</v>
      </c>
      <c r="AZ24">
        <f t="shared" si="19"/>
        <v>0.57184594093701191</v>
      </c>
      <c r="BA24">
        <f t="shared" si="20"/>
        <v>2.266890225375193E-2</v>
      </c>
      <c r="BB24">
        <f t="shared" si="21"/>
        <v>-1</v>
      </c>
      <c r="BC24" t="s">
        <v>312</v>
      </c>
      <c r="BD24">
        <v>529.04</v>
      </c>
      <c r="BE24">
        <f t="shared" si="22"/>
        <v>706.59000000000015</v>
      </c>
      <c r="BF24">
        <f t="shared" si="23"/>
        <v>0.61540290474184178</v>
      </c>
      <c r="BG24">
        <f t="shared" si="24"/>
        <v>2.3356078935430218</v>
      </c>
      <c r="BH24">
        <f t="shared" si="25"/>
        <v>0.35191565311746886</v>
      </c>
      <c r="BI24" t="e">
        <f t="shared" si="26"/>
        <v>#DIV/0!</v>
      </c>
      <c r="BJ24">
        <f t="shared" si="27"/>
        <v>1700</v>
      </c>
      <c r="BK24">
        <f t="shared" si="28"/>
        <v>1429.2195001004293</v>
      </c>
      <c r="BL24">
        <f>($B$11*$D$9+$C$11*$D$9+$F$11*((CR24+CJ24)/MAX(CR24+CJ24+CS24, 0.1)*$I$9+CS24/MAX(CR24+CJ24+CS24, 0.1)*$J$9))/($B$11+$C$11+$F$11)</f>
        <v>0.84071735300025252</v>
      </c>
      <c r="BM24">
        <f>($B$11*$K$9+$C$11*$K$9+$F$11*((CR24+CJ24)/MAX(CR24+CJ24+CS24, 0.1)*$P$9+CS24/MAX(CR24+CJ24+CS24, 0.1)*$Q$9))/($B$11+$C$11+$F$11)</f>
        <v>0.19143470600050519</v>
      </c>
      <c r="BN24">
        <v>6</v>
      </c>
      <c r="BO24">
        <v>0.5</v>
      </c>
      <c r="BP24" t="s">
        <v>271</v>
      </c>
      <c r="BQ24">
        <v>1566914139</v>
      </c>
      <c r="BR24">
        <v>460.03500000000003</v>
      </c>
      <c r="BS24">
        <v>499.96600000000001</v>
      </c>
      <c r="BT24">
        <v>23.552199999999999</v>
      </c>
      <c r="BU24">
        <v>18.404399999999999</v>
      </c>
      <c r="BV24">
        <v>500.02100000000002</v>
      </c>
      <c r="BW24">
        <v>98.683099999999996</v>
      </c>
      <c r="BX24">
        <v>0.20003899999999999</v>
      </c>
      <c r="BY24">
        <v>26.9649</v>
      </c>
      <c r="BZ24">
        <v>27.266300000000001</v>
      </c>
      <c r="CA24">
        <v>999.9</v>
      </c>
      <c r="CB24">
        <v>9995</v>
      </c>
      <c r="CC24">
        <v>0</v>
      </c>
      <c r="CD24">
        <v>5.67896</v>
      </c>
      <c r="CE24">
        <v>1700</v>
      </c>
      <c r="CF24">
        <v>0.97601800000000005</v>
      </c>
      <c r="CG24">
        <v>2.3981499999999999E-2</v>
      </c>
      <c r="CH24">
        <v>0</v>
      </c>
      <c r="CI24">
        <v>800.56600000000003</v>
      </c>
      <c r="CJ24">
        <v>4.99986</v>
      </c>
      <c r="CK24">
        <v>13525.2</v>
      </c>
      <c r="CL24">
        <v>13809.3</v>
      </c>
      <c r="CM24">
        <v>41</v>
      </c>
      <c r="CN24">
        <v>42.25</v>
      </c>
      <c r="CO24">
        <v>41.686999999999998</v>
      </c>
      <c r="CP24">
        <v>41.436999999999998</v>
      </c>
      <c r="CQ24">
        <v>43</v>
      </c>
      <c r="CR24">
        <v>1654.35</v>
      </c>
      <c r="CS24">
        <v>40.65</v>
      </c>
      <c r="CT24">
        <v>0</v>
      </c>
      <c r="CU24">
        <v>119.799999952316</v>
      </c>
      <c r="CV24">
        <v>800.79246153846202</v>
      </c>
      <c r="CW24">
        <v>-2.5380512805566502</v>
      </c>
      <c r="CX24">
        <v>-54.871794869911803</v>
      </c>
      <c r="CY24">
        <v>13532.123076923101</v>
      </c>
      <c r="CZ24">
        <v>15</v>
      </c>
      <c r="DA24">
        <v>1566914102.5</v>
      </c>
      <c r="DB24" t="s">
        <v>313</v>
      </c>
      <c r="DC24">
        <v>8</v>
      </c>
      <c r="DD24">
        <v>-7.4999999999999997E-2</v>
      </c>
      <c r="DE24">
        <v>0.159</v>
      </c>
      <c r="DF24">
        <v>500</v>
      </c>
      <c r="DG24">
        <v>19</v>
      </c>
      <c r="DH24">
        <v>0.03</v>
      </c>
      <c r="DI24">
        <v>0.02</v>
      </c>
      <c r="DJ24">
        <v>26.129087014669601</v>
      </c>
      <c r="DK24">
        <v>40.577574410007003</v>
      </c>
      <c r="DL24">
        <v>11.1951054999448</v>
      </c>
      <c r="DM24">
        <v>0</v>
      </c>
      <c r="DN24">
        <v>0.28646184191747798</v>
      </c>
      <c r="DO24">
        <v>0.48949175530842098</v>
      </c>
      <c r="DP24">
        <v>0.127019737323287</v>
      </c>
      <c r="DQ24">
        <v>1</v>
      </c>
      <c r="DR24">
        <v>1</v>
      </c>
      <c r="DS24">
        <v>2</v>
      </c>
      <c r="DT24" t="s">
        <v>283</v>
      </c>
      <c r="DU24">
        <v>1.86676</v>
      </c>
      <c r="DV24">
        <v>1.8633900000000001</v>
      </c>
      <c r="DW24">
        <v>1.86896</v>
      </c>
      <c r="DX24">
        <v>1.8669199999999999</v>
      </c>
      <c r="DY24">
        <v>1.87151</v>
      </c>
      <c r="DZ24">
        <v>1.86412</v>
      </c>
      <c r="EA24">
        <v>1.86572</v>
      </c>
      <c r="EB24">
        <v>1.8656900000000001</v>
      </c>
      <c r="EC24" t="s">
        <v>274</v>
      </c>
      <c r="ED24" t="s">
        <v>19</v>
      </c>
      <c r="EE24" t="s">
        <v>19</v>
      </c>
      <c r="EF24" t="s">
        <v>19</v>
      </c>
      <c r="EG24" t="s">
        <v>275</v>
      </c>
      <c r="EH24" t="s">
        <v>276</v>
      </c>
      <c r="EI24" t="s">
        <v>277</v>
      </c>
      <c r="EJ24" t="s">
        <v>277</v>
      </c>
      <c r="EK24" t="s">
        <v>277</v>
      </c>
      <c r="EL24" t="s">
        <v>277</v>
      </c>
      <c r="EM24">
        <v>0</v>
      </c>
      <c r="EN24">
        <v>100</v>
      </c>
      <c r="EO24">
        <v>100</v>
      </c>
      <c r="EP24">
        <v>-7.4999999999999997E-2</v>
      </c>
      <c r="EQ24">
        <v>0.159</v>
      </c>
      <c r="ER24">
        <v>2</v>
      </c>
      <c r="ES24">
        <v>355.084</v>
      </c>
      <c r="ET24">
        <v>546.197</v>
      </c>
      <c r="EU24">
        <v>24.999700000000001</v>
      </c>
      <c r="EV24">
        <v>26.486799999999999</v>
      </c>
      <c r="EW24">
        <v>30.0002</v>
      </c>
      <c r="EX24">
        <v>26.5259</v>
      </c>
      <c r="EY24">
        <v>26.521899999999999</v>
      </c>
      <c r="EZ24">
        <v>26.276499999999999</v>
      </c>
      <c r="FA24">
        <v>39.305</v>
      </c>
      <c r="FB24">
        <v>80.153700000000001</v>
      </c>
      <c r="FC24">
        <v>25</v>
      </c>
      <c r="FD24">
        <v>500</v>
      </c>
      <c r="FE24">
        <v>18.383299999999998</v>
      </c>
      <c r="FF24">
        <v>101.94</v>
      </c>
      <c r="FG24">
        <v>102.34399999999999</v>
      </c>
    </row>
    <row r="25" spans="1:163" x14ac:dyDescent="0.2">
      <c r="A25">
        <v>9</v>
      </c>
      <c r="B25">
        <v>1566914259.5</v>
      </c>
      <c r="C25">
        <v>911.70000004768394</v>
      </c>
      <c r="D25" t="s">
        <v>314</v>
      </c>
      <c r="E25" t="s">
        <v>315</v>
      </c>
      <c r="F25" t="s">
        <v>268</v>
      </c>
      <c r="G25">
        <v>1566914259.5</v>
      </c>
      <c r="H25">
        <f t="shared" si="0"/>
        <v>4.4485743507844929E-3</v>
      </c>
      <c r="I25">
        <f t="shared" si="1"/>
        <v>33.628524971032824</v>
      </c>
      <c r="J25">
        <f>BR25 - IF(AI25&gt;1, I25*BN25*100/(AK25*CB25), 0)</f>
        <v>556.84296126754805</v>
      </c>
      <c r="K25">
        <f>((Q25-H25/2)*J25-I25)/(Q25+H25/2)</f>
        <v>384.06944726719075</v>
      </c>
      <c r="L25">
        <f>K25*(BW25+BX25)/1000</f>
        <v>37.979384791521134</v>
      </c>
      <c r="M25">
        <f>(BR25 - IF(AI25&gt;1, I25*BN25*100/(AK25*CB25), 0))*(BW25+BX25)/1000</f>
        <v>55.064398495925161</v>
      </c>
      <c r="N25">
        <f t="shared" si="2"/>
        <v>0.35565999824087074</v>
      </c>
      <c r="O25">
        <f t="shared" si="3"/>
        <v>2.2388483386531246</v>
      </c>
      <c r="P25">
        <f>H25*(1000-(1000*0.61365*EXP(17.502*T25/(240.97+T25))/(BW25+BX25)+BT25)/2)/(1000*0.61365*EXP(17.502*T25/(240.97+T25))/(BW25+BX25)-BT25)</f>
        <v>0.32699175443451706</v>
      </c>
      <c r="Q25">
        <f t="shared" si="4"/>
        <v>0.20675266449943369</v>
      </c>
      <c r="R25">
        <f t="shared" si="5"/>
        <v>273.60700278103616</v>
      </c>
      <c r="S25">
        <f>(BY25+(R25+2*0.95*0.0000000567*(((BY25+$B$7)+273)^4-(BY25+273)^4)-44100*H25)/(1.84*29.3*O25+8*0.95*0.0000000567*(BY25+273)^3))</f>
        <v>27.546884100450495</v>
      </c>
      <c r="T25">
        <f>($C$7*BZ25+$D$7*CA25+$E$7*S25)</f>
        <v>27.2225</v>
      </c>
      <c r="U25">
        <f>0.61365*EXP(17.502*T25/(240.97+T25))</f>
        <v>3.6261996966954571</v>
      </c>
      <c r="V25">
        <f t="shared" si="6"/>
        <v>65.003015435789493</v>
      </c>
      <c r="W25">
        <f t="shared" si="7"/>
        <v>2.3213470075471996</v>
      </c>
      <c r="X25">
        <f t="shared" si="8"/>
        <v>3.5711374187559732</v>
      </c>
      <c r="Y25">
        <f t="shared" si="9"/>
        <v>1.3048526891482575</v>
      </c>
      <c r="Z25">
        <f>(-H25*44100)</f>
        <v>-196.18212886959614</v>
      </c>
      <c r="AA25">
        <f>2*29.3*O25*0.92*(BY25-T25)</f>
        <v>-31.466696378844912</v>
      </c>
      <c r="AB25">
        <f>2*0.95*0.0000000567*(((BY25+$B$7)+273)^4-(T25+273)^4)</f>
        <v>-3.0359993158330791</v>
      </c>
      <c r="AC25">
        <f t="shared" si="10"/>
        <v>42.922178216762035</v>
      </c>
      <c r="AD25">
        <v>-4.0884198232847502E-2</v>
      </c>
      <c r="AE25">
        <v>4.58960941688508E-2</v>
      </c>
      <c r="AF25">
        <v>3.4353029100225299</v>
      </c>
      <c r="AG25">
        <v>127</v>
      </c>
      <c r="AH25">
        <v>25</v>
      </c>
      <c r="AI25">
        <f t="shared" si="11"/>
        <v>1.0048951140299405</v>
      </c>
      <c r="AJ25">
        <f t="shared" si="12"/>
        <v>0.48951140299404727</v>
      </c>
      <c r="AK25">
        <f t="shared" si="13"/>
        <v>52142.474598637658</v>
      </c>
      <c r="AL25">
        <v>0</v>
      </c>
      <c r="AM25">
        <v>0</v>
      </c>
      <c r="AN25">
        <v>0</v>
      </c>
      <c r="AO25">
        <f t="shared" si="14"/>
        <v>0</v>
      </c>
      <c r="AP25" t="e">
        <f t="shared" si="15"/>
        <v>#DIV/0!</v>
      </c>
      <c r="AQ25">
        <v>-1</v>
      </c>
      <c r="AR25" t="s">
        <v>316</v>
      </c>
      <c r="AS25">
        <v>798.51311538461505</v>
      </c>
      <c r="AT25">
        <v>1213.1300000000001</v>
      </c>
      <c r="AU25">
        <f t="shared" si="16"/>
        <v>0.34177448799006294</v>
      </c>
      <c r="AV25">
        <v>0.5</v>
      </c>
      <c r="AW25">
        <f t="shared" si="17"/>
        <v>1429.2447001004275</v>
      </c>
      <c r="AX25">
        <f>I25</f>
        <v>33.628524971032824</v>
      </c>
      <c r="AY25">
        <f t="shared" si="18"/>
        <v>244.23968779466733</v>
      </c>
      <c r="AZ25">
        <f t="shared" si="19"/>
        <v>0.56886731018110182</v>
      </c>
      <c r="BA25">
        <f t="shared" si="20"/>
        <v>2.4228548805253301E-2</v>
      </c>
      <c r="BB25">
        <f t="shared" si="21"/>
        <v>-1</v>
      </c>
      <c r="BC25" t="s">
        <v>317</v>
      </c>
      <c r="BD25">
        <v>523.02</v>
      </c>
      <c r="BE25">
        <f t="shared" si="22"/>
        <v>690.11000000000013</v>
      </c>
      <c r="BF25">
        <f t="shared" si="23"/>
        <v>0.60079825624231642</v>
      </c>
      <c r="BG25">
        <f t="shared" si="24"/>
        <v>2.3194715307254028</v>
      </c>
      <c r="BH25">
        <f t="shared" si="25"/>
        <v>0.34177448799006294</v>
      </c>
      <c r="BI25" t="e">
        <f t="shared" si="26"/>
        <v>#DIV/0!</v>
      </c>
      <c r="BJ25">
        <f t="shared" si="27"/>
        <v>1700.03</v>
      </c>
      <c r="BK25">
        <f t="shared" si="28"/>
        <v>1429.2447001004275</v>
      </c>
      <c r="BL25">
        <f>($B$11*$D$9+$C$11*$D$9+$F$11*((CR25+CJ25)/MAX(CR25+CJ25+CS25, 0.1)*$I$9+CS25/MAX(CR25+CJ25+CS25, 0.1)*$J$9))/($B$11+$C$11+$F$11)</f>
        <v>0.8407173403413043</v>
      </c>
      <c r="BM25">
        <f>($B$11*$K$9+$C$11*$K$9+$F$11*((CR25+CJ25)/MAX(CR25+CJ25+CS25, 0.1)*$P$9+CS25/MAX(CR25+CJ25+CS25, 0.1)*$Q$9))/($B$11+$C$11+$F$11)</f>
        <v>0.19143468068260869</v>
      </c>
      <c r="BN25">
        <v>6</v>
      </c>
      <c r="BO25">
        <v>0.5</v>
      </c>
      <c r="BP25" t="s">
        <v>271</v>
      </c>
      <c r="BQ25">
        <v>1566914259.5</v>
      </c>
      <c r="BR25">
        <v>556.84299999999996</v>
      </c>
      <c r="BS25">
        <v>599.971</v>
      </c>
      <c r="BT25">
        <v>23.474799999999998</v>
      </c>
      <c r="BU25">
        <v>18.2881</v>
      </c>
      <c r="BV25">
        <v>500.02600000000001</v>
      </c>
      <c r="BW25">
        <v>98.686800000000005</v>
      </c>
      <c r="BX25">
        <v>0.199964</v>
      </c>
      <c r="BY25">
        <v>26.9618</v>
      </c>
      <c r="BZ25">
        <v>27.2225</v>
      </c>
      <c r="CA25">
        <v>999.9</v>
      </c>
      <c r="CB25">
        <v>9990.6200000000008</v>
      </c>
      <c r="CC25">
        <v>0</v>
      </c>
      <c r="CD25">
        <v>6.0793400000000002</v>
      </c>
      <c r="CE25">
        <v>1700.03</v>
      </c>
      <c r="CF25">
        <v>0.97601800000000005</v>
      </c>
      <c r="CG25">
        <v>2.3981499999999999E-2</v>
      </c>
      <c r="CH25">
        <v>0</v>
      </c>
      <c r="CI25">
        <v>797.84199999999998</v>
      </c>
      <c r="CJ25">
        <v>4.99986</v>
      </c>
      <c r="CK25">
        <v>13493.1</v>
      </c>
      <c r="CL25">
        <v>13809.6</v>
      </c>
      <c r="CM25">
        <v>41</v>
      </c>
      <c r="CN25">
        <v>42.186999999999998</v>
      </c>
      <c r="CO25">
        <v>41.625</v>
      </c>
      <c r="CP25">
        <v>41.436999999999998</v>
      </c>
      <c r="CQ25">
        <v>43</v>
      </c>
      <c r="CR25">
        <v>1654.38</v>
      </c>
      <c r="CS25">
        <v>40.65</v>
      </c>
      <c r="CT25">
        <v>0</v>
      </c>
      <c r="CU25">
        <v>119.700000047684</v>
      </c>
      <c r="CV25">
        <v>798.51311538461505</v>
      </c>
      <c r="CW25">
        <v>-3.9722734989205</v>
      </c>
      <c r="CX25">
        <v>-68.335042678163703</v>
      </c>
      <c r="CY25">
        <v>13502.1076923077</v>
      </c>
      <c r="CZ25">
        <v>15</v>
      </c>
      <c r="DA25">
        <v>1566914215</v>
      </c>
      <c r="DB25" t="s">
        <v>318</v>
      </c>
      <c r="DC25">
        <v>9</v>
      </c>
      <c r="DD25">
        <v>-5.7000000000000002E-2</v>
      </c>
      <c r="DE25">
        <v>0.154</v>
      </c>
      <c r="DF25">
        <v>600</v>
      </c>
      <c r="DG25">
        <v>18</v>
      </c>
      <c r="DH25">
        <v>0.03</v>
      </c>
      <c r="DI25">
        <v>0.02</v>
      </c>
      <c r="DJ25">
        <v>33.9635001947373</v>
      </c>
      <c r="DK25">
        <v>-0.93813839087029705</v>
      </c>
      <c r="DL25">
        <v>0.283325442978138</v>
      </c>
      <c r="DM25">
        <v>0</v>
      </c>
      <c r="DN25">
        <v>0.35351805633469902</v>
      </c>
      <c r="DO25">
        <v>2.0726098164094101E-2</v>
      </c>
      <c r="DP25">
        <v>5.25778263761046E-3</v>
      </c>
      <c r="DQ25">
        <v>1</v>
      </c>
      <c r="DR25">
        <v>1</v>
      </c>
      <c r="DS25">
        <v>2</v>
      </c>
      <c r="DT25" t="s">
        <v>283</v>
      </c>
      <c r="DU25">
        <v>1.86676</v>
      </c>
      <c r="DV25">
        <v>1.8633299999999999</v>
      </c>
      <c r="DW25">
        <v>1.8689499999999999</v>
      </c>
      <c r="DX25">
        <v>1.8669100000000001</v>
      </c>
      <c r="DY25">
        <v>1.8714999999999999</v>
      </c>
      <c r="DZ25">
        <v>1.86409</v>
      </c>
      <c r="EA25">
        <v>1.86572</v>
      </c>
      <c r="EB25">
        <v>1.8656900000000001</v>
      </c>
      <c r="EC25" t="s">
        <v>274</v>
      </c>
      <c r="ED25" t="s">
        <v>19</v>
      </c>
      <c r="EE25" t="s">
        <v>19</v>
      </c>
      <c r="EF25" t="s">
        <v>19</v>
      </c>
      <c r="EG25" t="s">
        <v>275</v>
      </c>
      <c r="EH25" t="s">
        <v>276</v>
      </c>
      <c r="EI25" t="s">
        <v>277</v>
      </c>
      <c r="EJ25" t="s">
        <v>277</v>
      </c>
      <c r="EK25" t="s">
        <v>277</v>
      </c>
      <c r="EL25" t="s">
        <v>277</v>
      </c>
      <c r="EM25">
        <v>0</v>
      </c>
      <c r="EN25">
        <v>100</v>
      </c>
      <c r="EO25">
        <v>100</v>
      </c>
      <c r="EP25">
        <v>-5.7000000000000002E-2</v>
      </c>
      <c r="EQ25">
        <v>0.154</v>
      </c>
      <c r="ER25">
        <v>2</v>
      </c>
      <c r="ES25">
        <v>355.27600000000001</v>
      </c>
      <c r="ET25">
        <v>545.88900000000001</v>
      </c>
      <c r="EU25">
        <v>25.000599999999999</v>
      </c>
      <c r="EV25">
        <v>26.493600000000001</v>
      </c>
      <c r="EW25">
        <v>30.0002</v>
      </c>
      <c r="EX25">
        <v>26.532699999999998</v>
      </c>
      <c r="EY25">
        <v>26.528500000000001</v>
      </c>
      <c r="EZ25">
        <v>30.415099999999999</v>
      </c>
      <c r="FA25">
        <v>39.312800000000003</v>
      </c>
      <c r="FB25">
        <v>77.877799999999993</v>
      </c>
      <c r="FC25">
        <v>25</v>
      </c>
      <c r="FD25">
        <v>600</v>
      </c>
      <c r="FE25">
        <v>18.337900000000001</v>
      </c>
      <c r="FF25">
        <v>101.94</v>
      </c>
      <c r="FG25">
        <v>102.345</v>
      </c>
    </row>
    <row r="26" spans="1:163" x14ac:dyDescent="0.2">
      <c r="A26">
        <v>10</v>
      </c>
      <c r="B26">
        <v>1566914380</v>
      </c>
      <c r="C26">
        <v>1032.2000000476801</v>
      </c>
      <c r="D26" t="s">
        <v>319</v>
      </c>
      <c r="E26" t="s">
        <v>320</v>
      </c>
      <c r="F26" t="s">
        <v>268</v>
      </c>
      <c r="G26">
        <v>1566914380</v>
      </c>
      <c r="H26">
        <f t="shared" si="0"/>
        <v>4.1651533451985108E-3</v>
      </c>
      <c r="I26">
        <f t="shared" si="1"/>
        <v>35.73830031539589</v>
      </c>
      <c r="J26">
        <f>BR26 - IF(AI26&gt;1, I26*BN26*100/(AK26*CB26), 0)</f>
        <v>753.66595891395957</v>
      </c>
      <c r="K26">
        <f>((Q26-H26/2)*J26-I26)/(Q26+H26/2)</f>
        <v>549.66945996521201</v>
      </c>
      <c r="L26">
        <f>K26*(BW26+BX26)/1000</f>
        <v>54.359017620163733</v>
      </c>
      <c r="M26">
        <f>(BR26 - IF(AI26&gt;1, I26*BN26*100/(AK26*CB26), 0))*(BW26+BX26)/1000</f>
        <v>74.533049631162683</v>
      </c>
      <c r="N26">
        <f t="shared" si="2"/>
        <v>0.32211242241017651</v>
      </c>
      <c r="O26">
        <f t="shared" si="3"/>
        <v>2.2405745852219257</v>
      </c>
      <c r="P26">
        <f>H26*(1000-(1000*0.61365*EXP(17.502*T26/(240.97+T26))/(BW26+BX26)+BT26)/2)/(1000*0.61365*EXP(17.502*T26/(240.97+T26))/(BW26+BX26)-BT26)</f>
        <v>0.29842111709855851</v>
      </c>
      <c r="Q26">
        <f t="shared" si="4"/>
        <v>0.18849635387608749</v>
      </c>
      <c r="R26">
        <f t="shared" si="5"/>
        <v>273.60859877074358</v>
      </c>
      <c r="S26">
        <f>(BY26+(R26+2*0.95*0.0000000567*(((BY26+$B$7)+273)^4-(BY26+273)^4)-44100*H26)/(1.84*29.3*O26+8*0.95*0.0000000567*(BY26+273)^3))</f>
        <v>27.727518264232259</v>
      </c>
      <c r="T26">
        <f>($C$7*BZ26+$D$7*CA26+$E$7*S26)</f>
        <v>27.370899999999999</v>
      </c>
      <c r="U26">
        <f>0.61365*EXP(17.502*T26/(240.97+T26))</f>
        <v>3.6578729440714164</v>
      </c>
      <c r="V26">
        <f t="shared" si="6"/>
        <v>64.615614947149965</v>
      </c>
      <c r="W26">
        <f t="shared" si="7"/>
        <v>2.3192920141753004</v>
      </c>
      <c r="X26">
        <f t="shared" si="8"/>
        <v>3.5893677032591618</v>
      </c>
      <c r="Y26">
        <f t="shared" si="9"/>
        <v>1.338580929896116</v>
      </c>
      <c r="Z26">
        <f>(-H26*44100)</f>
        <v>-183.68326252325431</v>
      </c>
      <c r="AA26">
        <f>2*29.3*O26*0.92*(BY26-T26)</f>
        <v>-38.943939509207176</v>
      </c>
      <c r="AB26">
        <f>2*0.95*0.0000000567*(((BY26+$B$7)+273)^4-(T26+273)^4)</f>
        <v>-3.7589449982642575</v>
      </c>
      <c r="AC26">
        <f t="shared" si="10"/>
        <v>47.222451740017824</v>
      </c>
      <c r="AD26">
        <v>-4.0930480317947097E-2</v>
      </c>
      <c r="AE26">
        <v>4.5948049863908498E-2</v>
      </c>
      <c r="AF26">
        <v>3.4383835774845699</v>
      </c>
      <c r="AG26">
        <v>127</v>
      </c>
      <c r="AH26">
        <v>25</v>
      </c>
      <c r="AI26">
        <f t="shared" si="11"/>
        <v>1.0048911841100605</v>
      </c>
      <c r="AJ26">
        <f t="shared" si="12"/>
        <v>0.48911841100605091</v>
      </c>
      <c r="AK26">
        <f t="shared" si="13"/>
        <v>52184.165433264163</v>
      </c>
      <c r="AL26">
        <v>0</v>
      </c>
      <c r="AM26">
        <v>0</v>
      </c>
      <c r="AN26">
        <v>0</v>
      </c>
      <c r="AO26">
        <f t="shared" si="14"/>
        <v>0</v>
      </c>
      <c r="AP26" t="e">
        <f t="shared" si="15"/>
        <v>#DIV/0!</v>
      </c>
      <c r="AQ26">
        <v>-1</v>
      </c>
      <c r="AR26" t="s">
        <v>321</v>
      </c>
      <c r="AS26">
        <v>796.19938461538504</v>
      </c>
      <c r="AT26">
        <v>1186.1099999999999</v>
      </c>
      <c r="AU26">
        <f t="shared" si="16"/>
        <v>0.32873056915852228</v>
      </c>
      <c r="AV26">
        <v>0.5</v>
      </c>
      <c r="AW26">
        <f t="shared" si="17"/>
        <v>1429.253100100427</v>
      </c>
      <c r="AX26">
        <f>I26</f>
        <v>35.73830031539589</v>
      </c>
      <c r="AY26">
        <f t="shared" si="18"/>
        <v>234.9195925337979</v>
      </c>
      <c r="AZ26">
        <f t="shared" si="19"/>
        <v>0.5643742991796713</v>
      </c>
      <c r="BA26">
        <f t="shared" si="20"/>
        <v>2.5704544781336811E-2</v>
      </c>
      <c r="BB26">
        <f t="shared" si="21"/>
        <v>-1</v>
      </c>
      <c r="BC26" t="s">
        <v>322</v>
      </c>
      <c r="BD26">
        <v>516.70000000000005</v>
      </c>
      <c r="BE26">
        <f t="shared" si="22"/>
        <v>669.40999999999985</v>
      </c>
      <c r="BF26">
        <f t="shared" si="23"/>
        <v>0.58246906288315825</v>
      </c>
      <c r="BG26">
        <f t="shared" si="24"/>
        <v>2.2955486742790785</v>
      </c>
      <c r="BH26">
        <f t="shared" si="25"/>
        <v>0.32873056915852228</v>
      </c>
      <c r="BI26" t="e">
        <f t="shared" si="26"/>
        <v>#DIV/0!</v>
      </c>
      <c r="BJ26">
        <f t="shared" si="27"/>
        <v>1700.04</v>
      </c>
      <c r="BK26">
        <f t="shared" si="28"/>
        <v>1429.253100100427</v>
      </c>
      <c r="BL26">
        <f>($B$11*$D$9+$C$11*$D$9+$F$11*((CR26+CJ26)/MAX(CR26+CJ26+CS26, 0.1)*$I$9+CS26/MAX(CR26+CJ26+CS26, 0.1)*$J$9))/($B$11+$C$11+$F$11)</f>
        <v>0.84071733612175414</v>
      </c>
      <c r="BM26">
        <f>($B$11*$K$9+$C$11*$K$9+$F$11*((CR26+CJ26)/MAX(CR26+CJ26+CS26, 0.1)*$P$9+CS26/MAX(CR26+CJ26+CS26, 0.1)*$Q$9))/($B$11+$C$11+$F$11)</f>
        <v>0.19143467224350844</v>
      </c>
      <c r="BN26">
        <v>6</v>
      </c>
      <c r="BO26">
        <v>0.5</v>
      </c>
      <c r="BP26" t="s">
        <v>271</v>
      </c>
      <c r="BQ26">
        <v>1566914380</v>
      </c>
      <c r="BR26">
        <v>753.66600000000005</v>
      </c>
      <c r="BS26">
        <v>800.10599999999999</v>
      </c>
      <c r="BT26">
        <v>23.452300000000001</v>
      </c>
      <c r="BU26">
        <v>18.5961</v>
      </c>
      <c r="BV26">
        <v>500.04500000000002</v>
      </c>
      <c r="BW26">
        <v>98.694000000000003</v>
      </c>
      <c r="BX26">
        <v>0.20001099999999999</v>
      </c>
      <c r="BY26">
        <v>27.048500000000001</v>
      </c>
      <c r="BZ26">
        <v>27.370899999999999</v>
      </c>
      <c r="CA26">
        <v>999.9</v>
      </c>
      <c r="CB26">
        <v>10001.200000000001</v>
      </c>
      <c r="CC26">
        <v>0</v>
      </c>
      <c r="CD26">
        <v>7.8817199999999996</v>
      </c>
      <c r="CE26">
        <v>1700.04</v>
      </c>
      <c r="CF26">
        <v>0.97601800000000005</v>
      </c>
      <c r="CG26">
        <v>2.3981499999999999E-2</v>
      </c>
      <c r="CH26">
        <v>0</v>
      </c>
      <c r="CI26">
        <v>795.94200000000001</v>
      </c>
      <c r="CJ26">
        <v>4.99986</v>
      </c>
      <c r="CK26">
        <v>13457.6</v>
      </c>
      <c r="CL26">
        <v>13809.7</v>
      </c>
      <c r="CM26">
        <v>41.061999999999998</v>
      </c>
      <c r="CN26">
        <v>42.311999999999998</v>
      </c>
      <c r="CO26">
        <v>41.686999999999998</v>
      </c>
      <c r="CP26">
        <v>41.561999999999998</v>
      </c>
      <c r="CQ26">
        <v>43.061999999999998</v>
      </c>
      <c r="CR26">
        <v>1654.39</v>
      </c>
      <c r="CS26">
        <v>40.65</v>
      </c>
      <c r="CT26">
        <v>0</v>
      </c>
      <c r="CU26">
        <v>119.799999952316</v>
      </c>
      <c r="CV26">
        <v>796.19938461538504</v>
      </c>
      <c r="CW26">
        <v>-5.9040000067783502</v>
      </c>
      <c r="CX26">
        <v>-126.05811975045501</v>
      </c>
      <c r="CY26">
        <v>13468.0538461538</v>
      </c>
      <c r="CZ26">
        <v>15</v>
      </c>
      <c r="DA26">
        <v>1566914337.5999999</v>
      </c>
      <c r="DB26" t="s">
        <v>323</v>
      </c>
      <c r="DC26">
        <v>10</v>
      </c>
      <c r="DD26">
        <v>0.23</v>
      </c>
      <c r="DE26">
        <v>0.155</v>
      </c>
      <c r="DF26">
        <v>800</v>
      </c>
      <c r="DG26">
        <v>18</v>
      </c>
      <c r="DH26">
        <v>0.04</v>
      </c>
      <c r="DI26">
        <v>0.02</v>
      </c>
      <c r="DJ26">
        <v>34.919929860110898</v>
      </c>
      <c r="DK26">
        <v>7.9502139760645401</v>
      </c>
      <c r="DL26">
        <v>3.9885546448314302</v>
      </c>
      <c r="DM26">
        <v>0</v>
      </c>
      <c r="DN26">
        <v>0.31582197823746699</v>
      </c>
      <c r="DO26">
        <v>8.3617838413169096E-2</v>
      </c>
      <c r="DP26">
        <v>4.17148763683323E-2</v>
      </c>
      <c r="DQ26">
        <v>1</v>
      </c>
      <c r="DR26">
        <v>1</v>
      </c>
      <c r="DS26">
        <v>2</v>
      </c>
      <c r="DT26" t="s">
        <v>283</v>
      </c>
      <c r="DU26">
        <v>1.86676</v>
      </c>
      <c r="DV26">
        <v>1.86331</v>
      </c>
      <c r="DW26">
        <v>1.8689</v>
      </c>
      <c r="DX26">
        <v>1.8669100000000001</v>
      </c>
      <c r="DY26">
        <v>1.8714900000000001</v>
      </c>
      <c r="DZ26">
        <v>1.8640300000000001</v>
      </c>
      <c r="EA26">
        <v>1.8656999999999999</v>
      </c>
      <c r="EB26">
        <v>1.8656900000000001</v>
      </c>
      <c r="EC26" t="s">
        <v>274</v>
      </c>
      <c r="ED26" t="s">
        <v>19</v>
      </c>
      <c r="EE26" t="s">
        <v>19</v>
      </c>
      <c r="EF26" t="s">
        <v>19</v>
      </c>
      <c r="EG26" t="s">
        <v>275</v>
      </c>
      <c r="EH26" t="s">
        <v>276</v>
      </c>
      <c r="EI26" t="s">
        <v>277</v>
      </c>
      <c r="EJ26" t="s">
        <v>277</v>
      </c>
      <c r="EK26" t="s">
        <v>277</v>
      </c>
      <c r="EL26" t="s">
        <v>277</v>
      </c>
      <c r="EM26">
        <v>0</v>
      </c>
      <c r="EN26">
        <v>100</v>
      </c>
      <c r="EO26">
        <v>100</v>
      </c>
      <c r="EP26">
        <v>0.23</v>
      </c>
      <c r="EQ26">
        <v>0.155</v>
      </c>
      <c r="ER26">
        <v>2</v>
      </c>
      <c r="ES26">
        <v>355.63600000000002</v>
      </c>
      <c r="ET26">
        <v>546.70600000000002</v>
      </c>
      <c r="EU26">
        <v>25.000399999999999</v>
      </c>
      <c r="EV26">
        <v>26.525200000000002</v>
      </c>
      <c r="EW26">
        <v>30.000299999999999</v>
      </c>
      <c r="EX26">
        <v>26.555099999999999</v>
      </c>
      <c r="EY26">
        <v>26.550799999999999</v>
      </c>
      <c r="EZ26">
        <v>38.366799999999998</v>
      </c>
      <c r="FA26">
        <v>37.4069</v>
      </c>
      <c r="FB26">
        <v>76.000799999999998</v>
      </c>
      <c r="FC26">
        <v>25</v>
      </c>
      <c r="FD26">
        <v>800</v>
      </c>
      <c r="FE26">
        <v>18.677600000000002</v>
      </c>
      <c r="FF26">
        <v>101.932</v>
      </c>
      <c r="FG26">
        <v>102.345</v>
      </c>
    </row>
    <row r="27" spans="1:163" x14ac:dyDescent="0.2">
      <c r="A27">
        <v>11</v>
      </c>
      <c r="B27">
        <v>1566914500.5999999</v>
      </c>
      <c r="C27">
        <v>1152.7999999523199</v>
      </c>
      <c r="D27" t="s">
        <v>324</v>
      </c>
      <c r="E27" t="s">
        <v>325</v>
      </c>
      <c r="F27" t="s">
        <v>268</v>
      </c>
      <c r="G27">
        <v>1566914500.5999999</v>
      </c>
      <c r="H27">
        <f t="shared" si="0"/>
        <v>3.7531256725091902E-3</v>
      </c>
      <c r="I27">
        <f t="shared" si="1"/>
        <v>36.91700869323369</v>
      </c>
      <c r="J27">
        <f>BR27 - IF(AI27&gt;1, I27*BN27*100/(AK27*CB27), 0)</f>
        <v>951.64995714688666</v>
      </c>
      <c r="K27">
        <f>((Q27-H27/2)*J27-I27)/(Q27+H27/2)</f>
        <v>711.56335081129691</v>
      </c>
      <c r="L27">
        <f>K27*(BW27+BX27)/1000</f>
        <v>70.373009143262394</v>
      </c>
      <c r="M27">
        <f>(BR27 - IF(AI27&gt;1, I27*BN27*100/(AK27*CB27), 0))*(BW27+BX27)/1000</f>
        <v>94.117369956063612</v>
      </c>
      <c r="N27">
        <f t="shared" si="2"/>
        <v>0.28282536647179196</v>
      </c>
      <c r="O27">
        <f t="shared" si="3"/>
        <v>2.2332125354310941</v>
      </c>
      <c r="P27">
        <f>H27*(1000-(1000*0.61365*EXP(17.502*T27/(240.97+T27))/(BW27+BX27)+BT27)/2)/(1000*0.61365*EXP(17.502*T27/(240.97+T27))/(BW27+BX27)-BT27)</f>
        <v>0.26432685999380751</v>
      </c>
      <c r="Q27">
        <f t="shared" si="4"/>
        <v>0.16676537515694373</v>
      </c>
      <c r="R27">
        <f t="shared" si="5"/>
        <v>273.60381080162171</v>
      </c>
      <c r="S27">
        <f>(BY27+(R27+2*0.95*0.0000000567*(((BY27+$B$7)+273)^4-(BY27+273)^4)-44100*H27)/(1.84*29.3*O27+8*0.95*0.0000000567*(BY27+273)^3))</f>
        <v>27.91130689298468</v>
      </c>
      <c r="T27">
        <f>($C$7*BZ27+$D$7*CA27+$E$7*S27)</f>
        <v>27.513300000000001</v>
      </c>
      <c r="U27">
        <f>0.61365*EXP(17.502*T27/(240.97+T27))</f>
        <v>3.6884923320127352</v>
      </c>
      <c r="V27">
        <f t="shared" si="6"/>
        <v>64.660940356844833</v>
      </c>
      <c r="W27">
        <f t="shared" si="7"/>
        <v>2.3269486037180003</v>
      </c>
      <c r="X27">
        <f t="shared" si="8"/>
        <v>3.5986927979646612</v>
      </c>
      <c r="Y27">
        <f t="shared" si="9"/>
        <v>1.3615437282947349</v>
      </c>
      <c r="Z27">
        <f>(-H27*44100)</f>
        <v>-165.51284215765529</v>
      </c>
      <c r="AA27">
        <f>2*29.3*O27*0.92*(BY27-T27)</f>
        <v>-50.63895894079382</v>
      </c>
      <c r="AB27">
        <f>2*0.95*0.0000000567*(((BY27+$B$7)+273)^4-(T27+273)^4)</f>
        <v>-4.9084587416468626</v>
      </c>
      <c r="AC27">
        <f t="shared" si="10"/>
        <v>52.543550961525717</v>
      </c>
      <c r="AD27">
        <v>-4.0733318844078603E-2</v>
      </c>
      <c r="AE27">
        <v>4.5726718837197297E-2</v>
      </c>
      <c r="AF27">
        <v>3.4252517007947398</v>
      </c>
      <c r="AG27">
        <v>126</v>
      </c>
      <c r="AH27">
        <v>25</v>
      </c>
      <c r="AI27">
        <f t="shared" si="11"/>
        <v>1.0048758435033553</v>
      </c>
      <c r="AJ27">
        <f t="shared" si="12"/>
        <v>0.48758435033553482</v>
      </c>
      <c r="AK27">
        <f t="shared" si="13"/>
        <v>51935.365109357255</v>
      </c>
      <c r="AL27">
        <v>0</v>
      </c>
      <c r="AM27">
        <v>0</v>
      </c>
      <c r="AN27">
        <v>0</v>
      </c>
      <c r="AO27">
        <f t="shared" si="14"/>
        <v>0</v>
      </c>
      <c r="AP27" t="e">
        <f t="shared" si="15"/>
        <v>#DIV/0!</v>
      </c>
      <c r="AQ27">
        <v>-1</v>
      </c>
      <c r="AR27" t="s">
        <v>326</v>
      </c>
      <c r="AS27">
        <v>792.88911538461502</v>
      </c>
      <c r="AT27">
        <v>1163.08</v>
      </c>
      <c r="AU27">
        <f t="shared" si="16"/>
        <v>0.31828497146832968</v>
      </c>
      <c r="AV27">
        <v>0.5</v>
      </c>
      <c r="AW27">
        <f t="shared" si="17"/>
        <v>1429.2279001004288</v>
      </c>
      <c r="AX27">
        <f>I27</f>
        <v>36.91700869323369</v>
      </c>
      <c r="AY27">
        <f t="shared" si="18"/>
        <v>227.45088070260286</v>
      </c>
      <c r="AZ27">
        <f t="shared" si="19"/>
        <v>0.55633318430374523</v>
      </c>
      <c r="BA27">
        <f t="shared" si="20"/>
        <v>2.6529714883518116E-2</v>
      </c>
      <c r="BB27">
        <f t="shared" si="21"/>
        <v>-1</v>
      </c>
      <c r="BC27" t="s">
        <v>327</v>
      </c>
      <c r="BD27">
        <v>516.02</v>
      </c>
      <c r="BE27">
        <f t="shared" si="22"/>
        <v>647.05999999999995</v>
      </c>
      <c r="BF27">
        <f t="shared" si="23"/>
        <v>0.57211214511078556</v>
      </c>
      <c r="BG27">
        <f t="shared" si="24"/>
        <v>2.2539436455951321</v>
      </c>
      <c r="BH27">
        <f t="shared" si="25"/>
        <v>0.31828497146832974</v>
      </c>
      <c r="BI27" t="e">
        <f t="shared" si="26"/>
        <v>#DIV/0!</v>
      </c>
      <c r="BJ27">
        <f t="shared" si="27"/>
        <v>1700.01</v>
      </c>
      <c r="BK27">
        <f t="shared" si="28"/>
        <v>1429.2279001004288</v>
      </c>
      <c r="BL27">
        <f>($B$11*$D$9+$C$11*$D$9+$F$11*((CR27+CJ27)/MAX(CR27+CJ27+CS27, 0.1)*$I$9+CS27/MAX(CR27+CJ27+CS27, 0.1)*$J$9))/($B$11+$C$11+$F$11)</f>
        <v>0.84071734878055349</v>
      </c>
      <c r="BM27">
        <f>($B$11*$K$9+$C$11*$K$9+$F$11*((CR27+CJ27)/MAX(CR27+CJ27+CS27, 0.1)*$P$9+CS27/MAX(CR27+CJ27+CS27, 0.1)*$Q$9))/($B$11+$C$11+$F$11)</f>
        <v>0.19143469756110706</v>
      </c>
      <c r="BN27">
        <v>6</v>
      </c>
      <c r="BO27">
        <v>0.5</v>
      </c>
      <c r="BP27" t="s">
        <v>271</v>
      </c>
      <c r="BQ27">
        <v>1566914500.5999999</v>
      </c>
      <c r="BR27">
        <v>951.65</v>
      </c>
      <c r="BS27">
        <v>1000.02</v>
      </c>
      <c r="BT27">
        <v>23.528500000000001</v>
      </c>
      <c r="BU27">
        <v>19.152699999999999</v>
      </c>
      <c r="BV27">
        <v>500.01499999999999</v>
      </c>
      <c r="BW27">
        <v>98.699200000000005</v>
      </c>
      <c r="BX27">
        <v>0.19994799999999999</v>
      </c>
      <c r="BY27">
        <v>27.092700000000001</v>
      </c>
      <c r="BZ27">
        <v>27.513300000000001</v>
      </c>
      <c r="CA27">
        <v>999.9</v>
      </c>
      <c r="CB27">
        <v>9952.5</v>
      </c>
      <c r="CC27">
        <v>0</v>
      </c>
      <c r="CD27">
        <v>7.98081</v>
      </c>
      <c r="CE27">
        <v>1700.01</v>
      </c>
      <c r="CF27">
        <v>0.97601800000000005</v>
      </c>
      <c r="CG27">
        <v>2.3981499999999999E-2</v>
      </c>
      <c r="CH27">
        <v>0</v>
      </c>
      <c r="CI27">
        <v>792.70899999999995</v>
      </c>
      <c r="CJ27">
        <v>4.99986</v>
      </c>
      <c r="CK27">
        <v>13406.1</v>
      </c>
      <c r="CL27">
        <v>13809.5</v>
      </c>
      <c r="CM27">
        <v>41.061999999999998</v>
      </c>
      <c r="CN27">
        <v>42.311999999999998</v>
      </c>
      <c r="CO27">
        <v>41.75</v>
      </c>
      <c r="CP27">
        <v>41.625</v>
      </c>
      <c r="CQ27">
        <v>43.125</v>
      </c>
      <c r="CR27">
        <v>1654.36</v>
      </c>
      <c r="CS27">
        <v>40.65</v>
      </c>
      <c r="CT27">
        <v>0</v>
      </c>
      <c r="CU27">
        <v>119.90000009536701</v>
      </c>
      <c r="CV27">
        <v>792.88911538461502</v>
      </c>
      <c r="CW27">
        <v>-5.1814358930102902</v>
      </c>
      <c r="CX27">
        <v>-78.858119689678105</v>
      </c>
      <c r="CY27">
        <v>13415.592307692301</v>
      </c>
      <c r="CZ27">
        <v>15</v>
      </c>
      <c r="DA27">
        <v>1566914451.5</v>
      </c>
      <c r="DB27" t="s">
        <v>328</v>
      </c>
      <c r="DC27">
        <v>11</v>
      </c>
      <c r="DD27">
        <v>0.33300000000000002</v>
      </c>
      <c r="DE27">
        <v>0.16700000000000001</v>
      </c>
      <c r="DF27">
        <v>1000</v>
      </c>
      <c r="DG27">
        <v>19</v>
      </c>
      <c r="DH27">
        <v>0.04</v>
      </c>
      <c r="DI27">
        <v>0.02</v>
      </c>
      <c r="DJ27">
        <v>36.909503058799501</v>
      </c>
      <c r="DK27">
        <v>-0.46995758705908902</v>
      </c>
      <c r="DL27">
        <v>0.12538715115905599</v>
      </c>
      <c r="DM27">
        <v>0</v>
      </c>
      <c r="DN27">
        <v>0.285982884909466</v>
      </c>
      <c r="DO27">
        <v>4.4120611738706202E-4</v>
      </c>
      <c r="DP27">
        <v>2.81813931723767E-3</v>
      </c>
      <c r="DQ27">
        <v>1</v>
      </c>
      <c r="DR27">
        <v>1</v>
      </c>
      <c r="DS27">
        <v>2</v>
      </c>
      <c r="DT27" t="s">
        <v>283</v>
      </c>
      <c r="DU27">
        <v>1.86676</v>
      </c>
      <c r="DV27">
        <v>1.86328</v>
      </c>
      <c r="DW27">
        <v>1.8689100000000001</v>
      </c>
      <c r="DX27">
        <v>1.8669199999999999</v>
      </c>
      <c r="DY27">
        <v>1.8714900000000001</v>
      </c>
      <c r="DZ27">
        <v>1.8641000000000001</v>
      </c>
      <c r="EA27">
        <v>1.8656999999999999</v>
      </c>
      <c r="EB27">
        <v>1.8656900000000001</v>
      </c>
      <c r="EC27" t="s">
        <v>274</v>
      </c>
      <c r="ED27" t="s">
        <v>19</v>
      </c>
      <c r="EE27" t="s">
        <v>19</v>
      </c>
      <c r="EF27" t="s">
        <v>19</v>
      </c>
      <c r="EG27" t="s">
        <v>275</v>
      </c>
      <c r="EH27" t="s">
        <v>276</v>
      </c>
      <c r="EI27" t="s">
        <v>277</v>
      </c>
      <c r="EJ27" t="s">
        <v>277</v>
      </c>
      <c r="EK27" t="s">
        <v>277</v>
      </c>
      <c r="EL27" t="s">
        <v>277</v>
      </c>
      <c r="EM27">
        <v>0</v>
      </c>
      <c r="EN27">
        <v>100</v>
      </c>
      <c r="EO27">
        <v>100</v>
      </c>
      <c r="EP27">
        <v>0.33300000000000002</v>
      </c>
      <c r="EQ27">
        <v>0.16700000000000001</v>
      </c>
      <c r="ER27">
        <v>2</v>
      </c>
      <c r="ES27">
        <v>356.05399999999997</v>
      </c>
      <c r="ET27">
        <v>547.03899999999999</v>
      </c>
      <c r="EU27">
        <v>25.000499999999999</v>
      </c>
      <c r="EV27">
        <v>26.565300000000001</v>
      </c>
      <c r="EW27">
        <v>30.0001</v>
      </c>
      <c r="EX27">
        <v>26.584299999999999</v>
      </c>
      <c r="EY27">
        <v>26.579699999999999</v>
      </c>
      <c r="EZ27">
        <v>45.9649</v>
      </c>
      <c r="FA27">
        <v>34.219499999999996</v>
      </c>
      <c r="FB27">
        <v>74.478300000000004</v>
      </c>
      <c r="FC27">
        <v>25</v>
      </c>
      <c r="FD27">
        <v>1000</v>
      </c>
      <c r="FE27">
        <v>19.209299999999999</v>
      </c>
      <c r="FF27">
        <v>101.926</v>
      </c>
      <c r="FG27">
        <v>102.337</v>
      </c>
    </row>
    <row r="28" spans="1:163" x14ac:dyDescent="0.2">
      <c r="A28">
        <v>12</v>
      </c>
      <c r="B28">
        <v>1566914839.5999999</v>
      </c>
      <c r="C28">
        <v>1491.7999999523199</v>
      </c>
      <c r="D28" t="s">
        <v>329</v>
      </c>
      <c r="E28" t="s">
        <v>330</v>
      </c>
      <c r="F28" t="s">
        <v>331</v>
      </c>
      <c r="G28">
        <v>1566914839.5999999</v>
      </c>
      <c r="H28">
        <f t="shared" si="0"/>
        <v>4.5199225123011737E-3</v>
      </c>
      <c r="I28">
        <f t="shared" si="1"/>
        <v>25.066679508721368</v>
      </c>
      <c r="J28">
        <f>BR28 - IF(AI28&gt;1, I28*BN28*100/(AK28*CB28), 0)</f>
        <v>368.08497112477863</v>
      </c>
      <c r="K28">
        <f>((Q28-H28/2)*J28-I28)/(Q28+H28/2)</f>
        <v>231.3672909138815</v>
      </c>
      <c r="L28">
        <f>K28*(BW28+BX28)/1000</f>
        <v>22.885258065199469</v>
      </c>
      <c r="M28">
        <f>(BR28 - IF(AI28&gt;1, I28*BN28*100/(AK28*CB28), 0))*(BW28+BX28)/1000</f>
        <v>36.408428870127075</v>
      </c>
      <c r="N28">
        <f t="shared" si="2"/>
        <v>0.3308224731842867</v>
      </c>
      <c r="O28">
        <f t="shared" si="3"/>
        <v>2.2393510357531339</v>
      </c>
      <c r="P28">
        <f>H28*(1000-(1000*0.61365*EXP(17.502*T28/(240.97+T28))/(BW28+BX28)+BT28)/2)/(1000*0.61365*EXP(17.502*T28/(240.97+T28))/(BW28+BX28)-BT28)</f>
        <v>0.30587321308043675</v>
      </c>
      <c r="Q28">
        <f t="shared" si="4"/>
        <v>0.19325531529706741</v>
      </c>
      <c r="R28">
        <f t="shared" si="5"/>
        <v>273.59902283250091</v>
      </c>
      <c r="S28">
        <f>(BY28+(R28+2*0.95*0.0000000567*(((BY28+$B$7)+273)^4-(BY28+273)^4)-44100*H28)/(1.84*29.3*O28+8*0.95*0.0000000567*(BY28+273)^3))</f>
        <v>27.682253126425842</v>
      </c>
      <c r="T28">
        <f>($C$7*BZ28+$D$7*CA28+$E$7*S28)</f>
        <v>27.674600000000002</v>
      </c>
      <c r="U28">
        <f>0.61365*EXP(17.502*T28/(240.97+T28))</f>
        <v>3.72344563267559</v>
      </c>
      <c r="V28">
        <f t="shared" si="6"/>
        <v>63.981366744586296</v>
      </c>
      <c r="W28">
        <f t="shared" si="7"/>
        <v>2.3063470712420999</v>
      </c>
      <c r="X28">
        <f t="shared" si="8"/>
        <v>3.6047167927016011</v>
      </c>
      <c r="Y28">
        <f t="shared" si="9"/>
        <v>1.4170985614334901</v>
      </c>
      <c r="Z28">
        <f>(-H28*44100)</f>
        <v>-199.32858279248177</v>
      </c>
      <c r="AA28">
        <f>2*29.3*O28*0.92*(BY28-T28)</f>
        <v>-66.810816008071995</v>
      </c>
      <c r="AB28">
        <f>2*0.95*0.0000000567*(((BY28+$B$7)+273)^4-(T28+273)^4)</f>
        <v>-6.4643796046146935</v>
      </c>
      <c r="AC28">
        <f t="shared" si="10"/>
        <v>0.99524442733245166</v>
      </c>
      <c r="AD28">
        <v>-4.0897672668173402E-2</v>
      </c>
      <c r="AE28">
        <v>4.5911220402929401E-2</v>
      </c>
      <c r="AF28">
        <v>3.4361999293898</v>
      </c>
      <c r="AG28">
        <v>127</v>
      </c>
      <c r="AH28">
        <v>25</v>
      </c>
      <c r="AI28">
        <f t="shared" si="11"/>
        <v>1.004896119111063</v>
      </c>
      <c r="AJ28">
        <f t="shared" si="12"/>
        <v>0.48961191110630242</v>
      </c>
      <c r="AK28">
        <f t="shared" si="13"/>
        <v>52131.822871194956</v>
      </c>
      <c r="AL28">
        <v>0</v>
      </c>
      <c r="AM28">
        <v>0</v>
      </c>
      <c r="AN28">
        <v>0</v>
      </c>
      <c r="AO28">
        <f t="shared" si="14"/>
        <v>0</v>
      </c>
      <c r="AP28" t="e">
        <f t="shared" si="15"/>
        <v>#DIV/0!</v>
      </c>
      <c r="AQ28">
        <v>-1</v>
      </c>
      <c r="AR28" t="s">
        <v>332</v>
      </c>
      <c r="AS28">
        <v>890.75599999999997</v>
      </c>
      <c r="AT28">
        <v>1310.99</v>
      </c>
      <c r="AU28">
        <f t="shared" si="16"/>
        <v>0.32054706748335227</v>
      </c>
      <c r="AV28">
        <v>0.5</v>
      </c>
      <c r="AW28">
        <f t="shared" si="17"/>
        <v>1429.2027001004305</v>
      </c>
      <c r="AX28">
        <f>I28</f>
        <v>25.066679508721368</v>
      </c>
      <c r="AY28">
        <f t="shared" si="18"/>
        <v>229.06336717824098</v>
      </c>
      <c r="AZ28">
        <f t="shared" si="19"/>
        <v>0.55869991380559736</v>
      </c>
      <c r="BA28">
        <f t="shared" si="20"/>
        <v>1.8238616192713358E-2</v>
      </c>
      <c r="BB28">
        <f t="shared" si="21"/>
        <v>-1</v>
      </c>
      <c r="BC28" t="s">
        <v>333</v>
      </c>
      <c r="BD28">
        <v>578.54</v>
      </c>
      <c r="BE28">
        <f t="shared" si="22"/>
        <v>732.45</v>
      </c>
      <c r="BF28">
        <f t="shared" si="23"/>
        <v>0.57373745648167107</v>
      </c>
      <c r="BG28">
        <f t="shared" si="24"/>
        <v>2.2660317350572132</v>
      </c>
      <c r="BH28">
        <f t="shared" si="25"/>
        <v>0.32054706748335232</v>
      </c>
      <c r="BI28" t="e">
        <f t="shared" si="26"/>
        <v>#DIV/0!</v>
      </c>
      <c r="BJ28">
        <f t="shared" si="27"/>
        <v>1699.98</v>
      </c>
      <c r="BK28">
        <f t="shared" si="28"/>
        <v>1429.2027001004305</v>
      </c>
      <c r="BL28">
        <f>($B$11*$D$9+$C$11*$D$9+$F$11*((CR28+CJ28)/MAX(CR28+CJ28+CS28, 0.1)*$I$9+CS28/MAX(CR28+CJ28+CS28, 0.1)*$J$9))/($B$11+$C$11+$F$11)</f>
        <v>0.84071736143979958</v>
      </c>
      <c r="BM28">
        <f>($B$11*$K$9+$C$11*$K$9+$F$11*((CR28+CJ28)/MAX(CR28+CJ28+CS28, 0.1)*$P$9+CS28/MAX(CR28+CJ28+CS28, 0.1)*$Q$9))/($B$11+$C$11+$F$11)</f>
        <v>0.19143472287959926</v>
      </c>
      <c r="BN28">
        <v>6</v>
      </c>
      <c r="BO28">
        <v>0.5</v>
      </c>
      <c r="BP28" t="s">
        <v>271</v>
      </c>
      <c r="BQ28">
        <v>1566914839.5999999</v>
      </c>
      <c r="BR28">
        <v>368.08499999999998</v>
      </c>
      <c r="BS28">
        <v>400.01</v>
      </c>
      <c r="BT28">
        <v>23.3169</v>
      </c>
      <c r="BU28">
        <v>18.046700000000001</v>
      </c>
      <c r="BV28">
        <v>500.077</v>
      </c>
      <c r="BW28">
        <v>98.713099999999997</v>
      </c>
      <c r="BX28">
        <v>0.20000899999999999</v>
      </c>
      <c r="BY28">
        <v>27.121200000000002</v>
      </c>
      <c r="BZ28">
        <v>27.674600000000002</v>
      </c>
      <c r="CA28">
        <v>999.9</v>
      </c>
      <c r="CB28">
        <v>9991.25</v>
      </c>
      <c r="CC28">
        <v>0</v>
      </c>
      <c r="CD28">
        <v>7.9540300000000004</v>
      </c>
      <c r="CE28">
        <v>1699.98</v>
      </c>
      <c r="CF28">
        <v>0.97601899999999997</v>
      </c>
      <c r="CG28">
        <v>2.3981200000000001E-2</v>
      </c>
      <c r="CH28">
        <v>0</v>
      </c>
      <c r="CI28">
        <v>884.23199999999997</v>
      </c>
      <c r="CJ28">
        <v>4.99986</v>
      </c>
      <c r="CK28">
        <v>14916.2</v>
      </c>
      <c r="CL28">
        <v>13809.2</v>
      </c>
      <c r="CM28">
        <v>41.186999999999998</v>
      </c>
      <c r="CN28">
        <v>42.686999999999998</v>
      </c>
      <c r="CO28">
        <v>41.936999999999998</v>
      </c>
      <c r="CP28">
        <v>42</v>
      </c>
      <c r="CQ28">
        <v>43.311999999999998</v>
      </c>
      <c r="CR28">
        <v>1654.33</v>
      </c>
      <c r="CS28">
        <v>40.65</v>
      </c>
      <c r="CT28">
        <v>0</v>
      </c>
      <c r="CU28">
        <v>338.299999952316</v>
      </c>
      <c r="CV28">
        <v>890.75599999999997</v>
      </c>
      <c r="CW28">
        <v>-52.437264947543298</v>
      </c>
      <c r="CX28">
        <v>-860.74188038810905</v>
      </c>
      <c r="CY28">
        <v>15021.4038461538</v>
      </c>
      <c r="CZ28">
        <v>15</v>
      </c>
      <c r="DA28">
        <v>1566914870.0999999</v>
      </c>
      <c r="DB28" t="s">
        <v>334</v>
      </c>
      <c r="DC28">
        <v>12</v>
      </c>
      <c r="DD28">
        <v>-0.17599999999999999</v>
      </c>
      <c r="DE28">
        <v>0.152</v>
      </c>
      <c r="DF28">
        <v>400</v>
      </c>
      <c r="DG28">
        <v>18</v>
      </c>
      <c r="DH28">
        <v>0.05</v>
      </c>
      <c r="DI28">
        <v>0.01</v>
      </c>
      <c r="DJ28">
        <v>24.525957653681001</v>
      </c>
      <c r="DK28">
        <v>0.66800181516791601</v>
      </c>
      <c r="DL28">
        <v>0.146952181743814</v>
      </c>
      <c r="DM28">
        <v>0</v>
      </c>
      <c r="DN28">
        <v>0.36738718115866797</v>
      </c>
      <c r="DO28">
        <v>-9.6245973399776696E-2</v>
      </c>
      <c r="DP28">
        <v>1.84521769309921E-2</v>
      </c>
      <c r="DQ28">
        <v>1</v>
      </c>
      <c r="DR28">
        <v>1</v>
      </c>
      <c r="DS28">
        <v>2</v>
      </c>
      <c r="DT28" t="s">
        <v>283</v>
      </c>
      <c r="DU28">
        <v>1.86676</v>
      </c>
      <c r="DV28">
        <v>1.86328</v>
      </c>
      <c r="DW28">
        <v>1.8689499999999999</v>
      </c>
      <c r="DX28">
        <v>1.8669199999999999</v>
      </c>
      <c r="DY28">
        <v>1.8714999999999999</v>
      </c>
      <c r="DZ28">
        <v>1.8641099999999999</v>
      </c>
      <c r="EA28">
        <v>1.86572</v>
      </c>
      <c r="EB28">
        <v>1.86568</v>
      </c>
      <c r="EC28" t="s">
        <v>274</v>
      </c>
      <c r="ED28" t="s">
        <v>19</v>
      </c>
      <c r="EE28" t="s">
        <v>19</v>
      </c>
      <c r="EF28" t="s">
        <v>19</v>
      </c>
      <c r="EG28" t="s">
        <v>275</v>
      </c>
      <c r="EH28" t="s">
        <v>276</v>
      </c>
      <c r="EI28" t="s">
        <v>277</v>
      </c>
      <c r="EJ28" t="s">
        <v>277</v>
      </c>
      <c r="EK28" t="s">
        <v>277</v>
      </c>
      <c r="EL28" t="s">
        <v>277</v>
      </c>
      <c r="EM28">
        <v>0</v>
      </c>
      <c r="EN28">
        <v>100</v>
      </c>
      <c r="EO28">
        <v>100</v>
      </c>
      <c r="EP28">
        <v>-0.17599999999999999</v>
      </c>
      <c r="EQ28">
        <v>0.152</v>
      </c>
      <c r="ER28">
        <v>2</v>
      </c>
      <c r="ES28">
        <v>354.959</v>
      </c>
      <c r="ET28">
        <v>544.70399999999995</v>
      </c>
      <c r="EU28">
        <v>24.999500000000001</v>
      </c>
      <c r="EV28">
        <v>26.6585</v>
      </c>
      <c r="EW28">
        <v>30.0001</v>
      </c>
      <c r="EX28">
        <v>26.668500000000002</v>
      </c>
      <c r="EY28">
        <v>26.668700000000001</v>
      </c>
      <c r="EZ28">
        <v>21.993099999999998</v>
      </c>
      <c r="FA28">
        <v>35.2639</v>
      </c>
      <c r="FB28">
        <v>63.865900000000003</v>
      </c>
      <c r="FC28">
        <v>25</v>
      </c>
      <c r="FD28">
        <v>400</v>
      </c>
      <c r="FE28">
        <v>18.252400000000002</v>
      </c>
      <c r="FF28">
        <v>101.907</v>
      </c>
      <c r="FG28">
        <v>102.331</v>
      </c>
    </row>
    <row r="29" spans="1:163" x14ac:dyDescent="0.2">
      <c r="A29">
        <v>13</v>
      </c>
      <c r="B29">
        <v>1566914945.0999999</v>
      </c>
      <c r="C29">
        <v>1597.2999999523199</v>
      </c>
      <c r="D29" t="s">
        <v>335</v>
      </c>
      <c r="E29" t="s">
        <v>336</v>
      </c>
      <c r="F29" t="s">
        <v>331</v>
      </c>
      <c r="G29">
        <v>1566914945.0999999</v>
      </c>
      <c r="H29">
        <f t="shared" si="0"/>
        <v>3.3063581322524903E-3</v>
      </c>
      <c r="I29">
        <f t="shared" si="1"/>
        <v>16.359994212387384</v>
      </c>
      <c r="J29">
        <f>BR29 - IF(AI29&gt;1, I29*BN29*100/(AK29*CB29), 0)</f>
        <v>279.31898117541778</v>
      </c>
      <c r="K29">
        <f>((Q29-H29/2)*J29-I29)/(Q29+H29/2)</f>
        <v>153.43013343711547</v>
      </c>
      <c r="L29">
        <f>K29*(BW29+BX29)/1000</f>
        <v>15.177067147139299</v>
      </c>
      <c r="M29">
        <f>(BR29 - IF(AI29&gt;1, I29*BN29*100/(AK29*CB29), 0))*(BW29+BX29)/1000</f>
        <v>27.629793690476973</v>
      </c>
      <c r="N29">
        <f t="shared" si="2"/>
        <v>0.22746493650917271</v>
      </c>
      <c r="O29">
        <f t="shared" si="3"/>
        <v>2.2402940491736949</v>
      </c>
      <c r="P29">
        <f>H29*(1000-(1000*0.61365*EXP(17.502*T29/(240.97+T29))/(BW29+BX29)+BT29)/2)/(1000*0.61365*EXP(17.502*T29/(240.97+T29))/(BW29+BX29)-BT29)</f>
        <v>0.21536896349242854</v>
      </c>
      <c r="Q29">
        <f t="shared" si="4"/>
        <v>0.13563875034463613</v>
      </c>
      <c r="R29">
        <f t="shared" si="5"/>
        <v>273.60644092028735</v>
      </c>
      <c r="S29">
        <f>(BY29+(R29+2*0.95*0.0000000567*(((BY29+$B$7)+273)^4-(BY29+273)^4)-44100*H29)/(1.84*29.3*O29+8*0.95*0.0000000567*(BY29+273)^3))</f>
        <v>28.097815349162808</v>
      </c>
      <c r="T29">
        <f>($C$7*BZ29+$D$7*CA29+$E$7*S29)</f>
        <v>28.021599999999999</v>
      </c>
      <c r="U29">
        <f>0.61365*EXP(17.502*T29/(240.97+T29))</f>
        <v>3.7996207893584377</v>
      </c>
      <c r="V29">
        <f t="shared" si="6"/>
        <v>64.539632466741665</v>
      </c>
      <c r="W29">
        <f t="shared" si="7"/>
        <v>2.3280550242175</v>
      </c>
      <c r="X29">
        <f t="shared" si="8"/>
        <v>3.6071711834076301</v>
      </c>
      <c r="Y29">
        <f t="shared" si="9"/>
        <v>1.4715657651409377</v>
      </c>
      <c r="Z29">
        <f>(-H29*44100)</f>
        <v>-145.81039363233484</v>
      </c>
      <c r="AA29">
        <f>2*29.3*O29*0.92*(BY29-T29)</f>
        <v>-107.34813769402162</v>
      </c>
      <c r="AB29">
        <f>2*0.95*0.0000000567*(((BY29+$B$7)+273)^4-(T29+273)^4)</f>
        <v>-10.400871958185073</v>
      </c>
      <c r="AC29">
        <f t="shared" si="10"/>
        <v>10.047037635745838</v>
      </c>
      <c r="AD29">
        <v>-4.09229567491258E-2</v>
      </c>
      <c r="AE29">
        <v>4.59396039988057E-2</v>
      </c>
      <c r="AF29">
        <v>3.4378828681493898</v>
      </c>
      <c r="AG29">
        <v>127</v>
      </c>
      <c r="AH29">
        <v>25</v>
      </c>
      <c r="AI29">
        <f t="shared" si="11"/>
        <v>1.004893382134409</v>
      </c>
      <c r="AJ29">
        <f t="shared" si="12"/>
        <v>0.48933821344090411</v>
      </c>
      <c r="AK29">
        <f t="shared" si="13"/>
        <v>52160.839282780071</v>
      </c>
      <c r="AL29">
        <v>0</v>
      </c>
      <c r="AM29">
        <v>0</v>
      </c>
      <c r="AN29">
        <v>0</v>
      </c>
      <c r="AO29">
        <f t="shared" si="14"/>
        <v>0</v>
      </c>
      <c r="AP29" t="e">
        <f t="shared" si="15"/>
        <v>#DIV/0!</v>
      </c>
      <c r="AQ29">
        <v>-1</v>
      </c>
      <c r="AR29" t="s">
        <v>337</v>
      </c>
      <c r="AS29">
        <v>805.14376923076895</v>
      </c>
      <c r="AT29">
        <v>1159.23</v>
      </c>
      <c r="AU29">
        <f t="shared" si="16"/>
        <v>0.30544950593862397</v>
      </c>
      <c r="AV29">
        <v>0.5</v>
      </c>
      <c r="AW29">
        <f t="shared" si="17"/>
        <v>1429.2444001004028</v>
      </c>
      <c r="AX29">
        <f>I29</f>
        <v>16.359994212387384</v>
      </c>
      <c r="AY29">
        <f t="shared" si="18"/>
        <v>218.28099793810651</v>
      </c>
      <c r="AZ29">
        <f t="shared" si="19"/>
        <v>0.51286629918135307</v>
      </c>
      <c r="BA29">
        <f t="shared" si="20"/>
        <v>1.2146274081023417E-2</v>
      </c>
      <c r="BB29">
        <f t="shared" si="21"/>
        <v>-1</v>
      </c>
      <c r="BC29" t="s">
        <v>338</v>
      </c>
      <c r="BD29">
        <v>564.70000000000005</v>
      </c>
      <c r="BE29">
        <f t="shared" si="22"/>
        <v>594.53</v>
      </c>
      <c r="BF29">
        <f t="shared" si="23"/>
        <v>0.59557336176346198</v>
      </c>
      <c r="BG29">
        <f t="shared" si="24"/>
        <v>2.052824508588631</v>
      </c>
      <c r="BH29">
        <f t="shared" si="25"/>
        <v>0.30544950593862397</v>
      </c>
      <c r="BI29" t="e">
        <f t="shared" si="26"/>
        <v>#DIV/0!</v>
      </c>
      <c r="BJ29">
        <f t="shared" si="27"/>
        <v>1700.03</v>
      </c>
      <c r="BK29">
        <f t="shared" si="28"/>
        <v>1429.2444001004028</v>
      </c>
      <c r="BL29">
        <f>($B$11*$D$9+$C$11*$D$9+$F$11*((CR29+CJ29)/MAX(CR29+CJ29+CS29, 0.1)*$I$9+CS29/MAX(CR29+CJ29+CS29, 0.1)*$J$9))/($B$11+$C$11+$F$11)</f>
        <v>0.84071716387381568</v>
      </c>
      <c r="BM29">
        <f>($B$11*$K$9+$C$11*$K$9+$F$11*((CR29+CJ29)/MAX(CR29+CJ29+CS29, 0.1)*$P$9+CS29/MAX(CR29+CJ29+CS29, 0.1)*$Q$9))/($B$11+$C$11+$F$11)</f>
        <v>0.19143432774763142</v>
      </c>
      <c r="BN29">
        <v>6</v>
      </c>
      <c r="BO29">
        <v>0.5</v>
      </c>
      <c r="BP29" t="s">
        <v>271</v>
      </c>
      <c r="BQ29">
        <v>1566914945.0999999</v>
      </c>
      <c r="BR29">
        <v>279.31900000000002</v>
      </c>
      <c r="BS29">
        <v>299.964</v>
      </c>
      <c r="BT29">
        <v>23.5351</v>
      </c>
      <c r="BU29">
        <v>19.680099999999999</v>
      </c>
      <c r="BV29">
        <v>499.99099999999999</v>
      </c>
      <c r="BW29">
        <v>98.718500000000006</v>
      </c>
      <c r="BX29">
        <v>0.19992499999999999</v>
      </c>
      <c r="BY29">
        <v>27.1328</v>
      </c>
      <c r="BZ29">
        <v>28.021599999999999</v>
      </c>
      <c r="CA29">
        <v>999.9</v>
      </c>
      <c r="CB29">
        <v>9996.8799999999992</v>
      </c>
      <c r="CC29">
        <v>0</v>
      </c>
      <c r="CD29">
        <v>6.4783799999999996</v>
      </c>
      <c r="CE29">
        <v>1700.03</v>
      </c>
      <c r="CF29">
        <v>0.97602299999999997</v>
      </c>
      <c r="CG29">
        <v>2.39768E-2</v>
      </c>
      <c r="CH29">
        <v>0</v>
      </c>
      <c r="CI29">
        <v>802.82799999999997</v>
      </c>
      <c r="CJ29">
        <v>4.99986</v>
      </c>
      <c r="CK29">
        <v>13575.1</v>
      </c>
      <c r="CL29">
        <v>13809.6</v>
      </c>
      <c r="CM29">
        <v>41.375</v>
      </c>
      <c r="CN29">
        <v>42.686999999999998</v>
      </c>
      <c r="CO29">
        <v>42</v>
      </c>
      <c r="CP29">
        <v>42</v>
      </c>
      <c r="CQ29">
        <v>43.311999999999998</v>
      </c>
      <c r="CR29">
        <v>1654.39</v>
      </c>
      <c r="CS29">
        <v>40.64</v>
      </c>
      <c r="CT29">
        <v>0</v>
      </c>
      <c r="CU29">
        <v>105</v>
      </c>
      <c r="CV29">
        <v>805.14376923076895</v>
      </c>
      <c r="CW29">
        <v>-18.7367521296534</v>
      </c>
      <c r="CX29">
        <v>-343.99658132869502</v>
      </c>
      <c r="CY29">
        <v>13611.9884615385</v>
      </c>
      <c r="CZ29">
        <v>15</v>
      </c>
      <c r="DA29">
        <v>1566914973.0999999</v>
      </c>
      <c r="DB29" t="s">
        <v>339</v>
      </c>
      <c r="DC29">
        <v>13</v>
      </c>
      <c r="DD29">
        <v>-0.26100000000000001</v>
      </c>
      <c r="DE29">
        <v>0.19</v>
      </c>
      <c r="DF29">
        <v>300</v>
      </c>
      <c r="DG29">
        <v>20</v>
      </c>
      <c r="DH29">
        <v>7.0000000000000007E-2</v>
      </c>
      <c r="DI29">
        <v>0.02</v>
      </c>
      <c r="DJ29">
        <v>16.4730002911915</v>
      </c>
      <c r="DK29">
        <v>0.19143635937529799</v>
      </c>
      <c r="DL29">
        <v>0.19780669251590599</v>
      </c>
      <c r="DM29">
        <v>1</v>
      </c>
      <c r="DN29">
        <v>0.233469435903434</v>
      </c>
      <c r="DO29">
        <v>-2.87309575570661E-2</v>
      </c>
      <c r="DP29">
        <v>5.5215290291273497E-3</v>
      </c>
      <c r="DQ29">
        <v>1</v>
      </c>
      <c r="DR29">
        <v>2</v>
      </c>
      <c r="DS29">
        <v>2</v>
      </c>
      <c r="DT29" t="s">
        <v>273</v>
      </c>
      <c r="DU29">
        <v>1.86676</v>
      </c>
      <c r="DV29">
        <v>1.8633200000000001</v>
      </c>
      <c r="DW29">
        <v>1.86894</v>
      </c>
      <c r="DX29">
        <v>1.8669199999999999</v>
      </c>
      <c r="DY29">
        <v>1.87151</v>
      </c>
      <c r="DZ29">
        <v>1.8640600000000001</v>
      </c>
      <c r="EA29">
        <v>1.86574</v>
      </c>
      <c r="EB29">
        <v>1.8656900000000001</v>
      </c>
      <c r="EC29" t="s">
        <v>274</v>
      </c>
      <c r="ED29" t="s">
        <v>19</v>
      </c>
      <c r="EE29" t="s">
        <v>19</v>
      </c>
      <c r="EF29" t="s">
        <v>19</v>
      </c>
      <c r="EG29" t="s">
        <v>275</v>
      </c>
      <c r="EH29" t="s">
        <v>276</v>
      </c>
      <c r="EI29" t="s">
        <v>277</v>
      </c>
      <c r="EJ29" t="s">
        <v>277</v>
      </c>
      <c r="EK29" t="s">
        <v>277</v>
      </c>
      <c r="EL29" t="s">
        <v>277</v>
      </c>
      <c r="EM29">
        <v>0</v>
      </c>
      <c r="EN29">
        <v>100</v>
      </c>
      <c r="EO29">
        <v>100</v>
      </c>
      <c r="EP29">
        <v>-0.26100000000000001</v>
      </c>
      <c r="EQ29">
        <v>0.19</v>
      </c>
      <c r="ER29">
        <v>2</v>
      </c>
      <c r="ES29">
        <v>354.76600000000002</v>
      </c>
      <c r="ET29">
        <v>545.20500000000004</v>
      </c>
      <c r="EU29">
        <v>25</v>
      </c>
      <c r="EV29">
        <v>26.6723</v>
      </c>
      <c r="EW29">
        <v>30.000299999999999</v>
      </c>
      <c r="EX29">
        <v>26.69</v>
      </c>
      <c r="EY29">
        <v>26.6891</v>
      </c>
      <c r="EZ29">
        <v>17.555800000000001</v>
      </c>
      <c r="FA29">
        <v>28.122699999999998</v>
      </c>
      <c r="FB29">
        <v>63.5471</v>
      </c>
      <c r="FC29">
        <v>25</v>
      </c>
      <c r="FD29">
        <v>300</v>
      </c>
      <c r="FE29">
        <v>19.788799999999998</v>
      </c>
      <c r="FF29">
        <v>101.902</v>
      </c>
      <c r="FG29">
        <v>102.32899999999999</v>
      </c>
    </row>
    <row r="30" spans="1:163" x14ac:dyDescent="0.2">
      <c r="A30">
        <v>14</v>
      </c>
      <c r="B30">
        <v>1566915085.5999999</v>
      </c>
      <c r="C30">
        <v>1737.7999999523199</v>
      </c>
      <c r="D30" t="s">
        <v>340</v>
      </c>
      <c r="E30" t="s">
        <v>341</v>
      </c>
      <c r="F30" t="s">
        <v>331</v>
      </c>
      <c r="G30">
        <v>1566915085.5999999</v>
      </c>
      <c r="H30">
        <f t="shared" si="0"/>
        <v>3.2023363678701212E-3</v>
      </c>
      <c r="I30">
        <f t="shared" si="1"/>
        <v>13.154420556863075</v>
      </c>
      <c r="J30">
        <f>BR30 - IF(AI30&gt;1, I30*BN30*100/(AK30*CB30), 0)</f>
        <v>233.4079847927004</v>
      </c>
      <c r="K30">
        <f>((Q30-H30/2)*J30-I30)/(Q30+H30/2)</f>
        <v>128.47317192689465</v>
      </c>
      <c r="L30">
        <f>K30*(BW30+BX30)/1000</f>
        <v>12.709117830808673</v>
      </c>
      <c r="M30">
        <f>(BR30 - IF(AI30&gt;1, I30*BN30*100/(AK30*CB30), 0))*(BW30+BX30)/1000</f>
        <v>23.089720109580622</v>
      </c>
      <c r="N30">
        <f t="shared" si="2"/>
        <v>0.21913131484777265</v>
      </c>
      <c r="O30">
        <f t="shared" si="3"/>
        <v>2.2368503857438768</v>
      </c>
      <c r="P30">
        <f>H30*(1000-(1000*0.61365*EXP(17.502*T30/(240.97+T30))/(BW30+BX30)+BT30)/2)/(1000*0.61365*EXP(17.502*T30/(240.97+T30))/(BW30+BX30)-BT30)</f>
        <v>0.20786552441046779</v>
      </c>
      <c r="Q30">
        <f t="shared" si="4"/>
        <v>0.13087985556262846</v>
      </c>
      <c r="R30">
        <f t="shared" si="5"/>
        <v>273.6224008174176</v>
      </c>
      <c r="S30">
        <f>(BY30+(R30+2*0.95*0.0000000567*(((BY30+$B$7)+273)^4-(BY30+273)^4)-44100*H30)/(1.84*29.3*O30+8*0.95*0.0000000567*(BY30+273)^3))</f>
        <v>28.197823231300735</v>
      </c>
      <c r="T30">
        <f>($C$7*BZ30+$D$7*CA30+$E$7*S30)</f>
        <v>28.1525</v>
      </c>
      <c r="U30">
        <f>0.61365*EXP(17.502*T30/(240.97+T30))</f>
        <v>3.8287077851256104</v>
      </c>
      <c r="V30">
        <f t="shared" si="6"/>
        <v>64.968084146634169</v>
      </c>
      <c r="W30">
        <f t="shared" si="7"/>
        <v>2.3523108945966</v>
      </c>
      <c r="X30">
        <f t="shared" si="8"/>
        <v>3.6207176577462103</v>
      </c>
      <c r="Y30">
        <f t="shared" si="9"/>
        <v>1.4763968905290104</v>
      </c>
      <c r="Z30">
        <f>(-H30*44100)</f>
        <v>-141.22303382307234</v>
      </c>
      <c r="AA30">
        <f>2*29.3*O30*0.92*(BY30-T30)</f>
        <v>-115.26286394879078</v>
      </c>
      <c r="AB30">
        <f>2*0.95*0.0000000567*(((BY30+$B$7)+273)^4-(T30+273)^4)</f>
        <v>-11.195796608895552</v>
      </c>
      <c r="AC30">
        <f t="shared" si="10"/>
        <v>5.9407064366589424</v>
      </c>
      <c r="AD30">
        <v>-4.0830671188818397E-2</v>
      </c>
      <c r="AE30">
        <v>4.5836005372701501E-2</v>
      </c>
      <c r="AF30">
        <v>3.4317385163051299</v>
      </c>
      <c r="AG30">
        <v>127</v>
      </c>
      <c r="AH30">
        <v>25</v>
      </c>
      <c r="AI30">
        <f t="shared" si="11"/>
        <v>1.0049050830687658</v>
      </c>
      <c r="AJ30">
        <f t="shared" si="12"/>
        <v>0.49050830687658031</v>
      </c>
      <c r="AK30">
        <f t="shared" si="13"/>
        <v>52037.017012985016</v>
      </c>
      <c r="AL30">
        <v>0</v>
      </c>
      <c r="AM30">
        <v>0</v>
      </c>
      <c r="AN30">
        <v>0</v>
      </c>
      <c r="AO30">
        <f t="shared" si="14"/>
        <v>0</v>
      </c>
      <c r="AP30" t="e">
        <f t="shared" si="15"/>
        <v>#DIV/0!</v>
      </c>
      <c r="AQ30">
        <v>-1</v>
      </c>
      <c r="AR30" t="s">
        <v>342</v>
      </c>
      <c r="AS30">
        <v>779.68634615384599</v>
      </c>
      <c r="AT30">
        <v>1115.4100000000001</v>
      </c>
      <c r="AU30">
        <f t="shared" si="16"/>
        <v>0.30098677064590962</v>
      </c>
      <c r="AV30">
        <v>0.5</v>
      </c>
      <c r="AW30">
        <f t="shared" si="17"/>
        <v>1429.3284001003969</v>
      </c>
      <c r="AX30">
        <f>I30</f>
        <v>13.154420556863075</v>
      </c>
      <c r="AY30">
        <f t="shared" si="18"/>
        <v>215.10446966935154</v>
      </c>
      <c r="AZ30">
        <f t="shared" si="19"/>
        <v>0.49543217292296116</v>
      </c>
      <c r="BA30">
        <f t="shared" si="20"/>
        <v>9.9028470685035425E-3</v>
      </c>
      <c r="BB30">
        <f t="shared" si="21"/>
        <v>-1</v>
      </c>
      <c r="BC30" t="s">
        <v>343</v>
      </c>
      <c r="BD30">
        <v>562.79999999999995</v>
      </c>
      <c r="BE30">
        <f t="shared" si="22"/>
        <v>552.61000000000013</v>
      </c>
      <c r="BF30">
        <f t="shared" si="23"/>
        <v>0.60752366740767272</v>
      </c>
      <c r="BG30">
        <f t="shared" si="24"/>
        <v>1.9818941009239519</v>
      </c>
      <c r="BH30">
        <f t="shared" si="25"/>
        <v>0.30098677064590962</v>
      </c>
      <c r="BI30" t="e">
        <f t="shared" si="26"/>
        <v>#DIV/0!</v>
      </c>
      <c r="BJ30">
        <f t="shared" si="27"/>
        <v>1700.13</v>
      </c>
      <c r="BK30">
        <f t="shared" si="28"/>
        <v>1429.3284001003969</v>
      </c>
      <c r="BL30">
        <f>($B$11*$D$9+$C$11*$D$9+$F$11*((CR30+CJ30)/MAX(CR30+CJ30+CS30, 0.1)*$I$9+CS30/MAX(CR30+CJ30+CS30, 0.1)*$J$9))/($B$11+$C$11+$F$11)</f>
        <v>0.84071712169092772</v>
      </c>
      <c r="BM30">
        <f>($B$11*$K$9+$C$11*$K$9+$F$11*((CR30+CJ30)/MAX(CR30+CJ30+CS30, 0.1)*$P$9+CS30/MAX(CR30+CJ30+CS30, 0.1)*$Q$9))/($B$11+$C$11+$F$11)</f>
        <v>0.19143424338185555</v>
      </c>
      <c r="BN30">
        <v>6</v>
      </c>
      <c r="BO30">
        <v>0.5</v>
      </c>
      <c r="BP30" t="s">
        <v>271</v>
      </c>
      <c r="BQ30">
        <v>1566915085.5999999</v>
      </c>
      <c r="BR30">
        <v>233.40799999999999</v>
      </c>
      <c r="BS30">
        <v>250.012</v>
      </c>
      <c r="BT30">
        <v>23.7789</v>
      </c>
      <c r="BU30">
        <v>20.046500000000002</v>
      </c>
      <c r="BV30">
        <v>500.036</v>
      </c>
      <c r="BW30">
        <v>98.724299999999999</v>
      </c>
      <c r="BX30">
        <v>0.19999400000000001</v>
      </c>
      <c r="BY30">
        <v>27.1967</v>
      </c>
      <c r="BZ30">
        <v>28.1525</v>
      </c>
      <c r="CA30">
        <v>999.9</v>
      </c>
      <c r="CB30">
        <v>9973.75</v>
      </c>
      <c r="CC30">
        <v>0</v>
      </c>
      <c r="CD30">
        <v>5.8811600000000004</v>
      </c>
      <c r="CE30">
        <v>1700.13</v>
      </c>
      <c r="CF30">
        <v>0.97602800000000001</v>
      </c>
      <c r="CG30">
        <v>2.3972500000000001E-2</v>
      </c>
      <c r="CH30">
        <v>0</v>
      </c>
      <c r="CI30">
        <v>779.23599999999999</v>
      </c>
      <c r="CJ30">
        <v>4.99986</v>
      </c>
      <c r="CK30">
        <v>13186.7</v>
      </c>
      <c r="CL30">
        <v>13810.5</v>
      </c>
      <c r="CM30">
        <v>41.436999999999998</v>
      </c>
      <c r="CN30">
        <v>42.875</v>
      </c>
      <c r="CO30">
        <v>42.061999999999998</v>
      </c>
      <c r="CP30">
        <v>42.186999999999998</v>
      </c>
      <c r="CQ30">
        <v>43.436999999999998</v>
      </c>
      <c r="CR30">
        <v>1654.49</v>
      </c>
      <c r="CS30">
        <v>40.64</v>
      </c>
      <c r="CT30">
        <v>0</v>
      </c>
      <c r="CU30">
        <v>139.799999952316</v>
      </c>
      <c r="CV30">
        <v>779.68634615384599</v>
      </c>
      <c r="CW30">
        <v>-4.0719658192058104</v>
      </c>
      <c r="CX30">
        <v>-77.080341915132706</v>
      </c>
      <c r="CY30">
        <v>13194.5</v>
      </c>
      <c r="CZ30">
        <v>15</v>
      </c>
      <c r="DA30">
        <v>1566915040.0999999</v>
      </c>
      <c r="DB30" t="s">
        <v>344</v>
      </c>
      <c r="DC30">
        <v>14</v>
      </c>
      <c r="DD30">
        <v>-0.24299999999999999</v>
      </c>
      <c r="DE30">
        <v>0.191</v>
      </c>
      <c r="DF30">
        <v>250</v>
      </c>
      <c r="DG30">
        <v>20</v>
      </c>
      <c r="DH30">
        <v>0.08</v>
      </c>
      <c r="DI30">
        <v>0.02</v>
      </c>
      <c r="DJ30">
        <v>13.107660080516</v>
      </c>
      <c r="DK30">
        <v>2.2626220050615799E-2</v>
      </c>
      <c r="DL30">
        <v>4.2638930409968002E-2</v>
      </c>
      <c r="DM30">
        <v>1</v>
      </c>
      <c r="DN30">
        <v>0.21647126560625701</v>
      </c>
      <c r="DO30">
        <v>9.9054627153998907E-3</v>
      </c>
      <c r="DP30">
        <v>2.2037976488546202E-3</v>
      </c>
      <c r="DQ30">
        <v>1</v>
      </c>
      <c r="DR30">
        <v>2</v>
      </c>
      <c r="DS30">
        <v>2</v>
      </c>
      <c r="DT30" t="s">
        <v>273</v>
      </c>
      <c r="DU30">
        <v>1.86676</v>
      </c>
      <c r="DV30">
        <v>1.8632899999999999</v>
      </c>
      <c r="DW30">
        <v>1.86893</v>
      </c>
      <c r="DX30">
        <v>1.8669199999999999</v>
      </c>
      <c r="DY30">
        <v>1.8714999999999999</v>
      </c>
      <c r="DZ30">
        <v>1.8641099999999999</v>
      </c>
      <c r="EA30">
        <v>1.86572</v>
      </c>
      <c r="EB30">
        <v>1.8656900000000001</v>
      </c>
      <c r="EC30" t="s">
        <v>274</v>
      </c>
      <c r="ED30" t="s">
        <v>19</v>
      </c>
      <c r="EE30" t="s">
        <v>19</v>
      </c>
      <c r="EF30" t="s">
        <v>19</v>
      </c>
      <c r="EG30" t="s">
        <v>275</v>
      </c>
      <c r="EH30" t="s">
        <v>276</v>
      </c>
      <c r="EI30" t="s">
        <v>277</v>
      </c>
      <c r="EJ30" t="s">
        <v>277</v>
      </c>
      <c r="EK30" t="s">
        <v>277</v>
      </c>
      <c r="EL30" t="s">
        <v>277</v>
      </c>
      <c r="EM30">
        <v>0</v>
      </c>
      <c r="EN30">
        <v>100</v>
      </c>
      <c r="EO30">
        <v>100</v>
      </c>
      <c r="EP30">
        <v>-0.24299999999999999</v>
      </c>
      <c r="EQ30">
        <v>0.191</v>
      </c>
      <c r="ER30">
        <v>2</v>
      </c>
      <c r="ES30">
        <v>355.15899999999999</v>
      </c>
      <c r="ET30">
        <v>544.72400000000005</v>
      </c>
      <c r="EU30">
        <v>25.000599999999999</v>
      </c>
      <c r="EV30">
        <v>26.7042</v>
      </c>
      <c r="EW30">
        <v>30.000299999999999</v>
      </c>
      <c r="EX30">
        <v>26.7239</v>
      </c>
      <c r="EY30">
        <v>26.7196</v>
      </c>
      <c r="EZ30">
        <v>15.2616</v>
      </c>
      <c r="FA30">
        <v>28.055399999999999</v>
      </c>
      <c r="FB30">
        <v>63.429000000000002</v>
      </c>
      <c r="FC30">
        <v>25</v>
      </c>
      <c r="FD30">
        <v>250</v>
      </c>
      <c r="FE30">
        <v>20.020299999999999</v>
      </c>
      <c r="FF30">
        <v>101.893</v>
      </c>
      <c r="FG30">
        <v>102.32899999999999</v>
      </c>
    </row>
    <row r="31" spans="1:163" x14ac:dyDescent="0.2">
      <c r="A31">
        <v>15</v>
      </c>
      <c r="B31">
        <v>1566915199.0999999</v>
      </c>
      <c r="C31">
        <v>1851.2999999523199</v>
      </c>
      <c r="D31" t="s">
        <v>345</v>
      </c>
      <c r="E31" t="s">
        <v>346</v>
      </c>
      <c r="F31" t="s">
        <v>331</v>
      </c>
      <c r="G31">
        <v>1566915199.0999999</v>
      </c>
      <c r="H31">
        <f t="shared" si="0"/>
        <v>3.3323469004689671E-3</v>
      </c>
      <c r="I31">
        <f t="shared" si="1"/>
        <v>8.7051586857217771</v>
      </c>
      <c r="J31">
        <f>BR31 - IF(AI31&gt;1, I31*BN31*100/(AK31*CB31), 0)</f>
        <v>163.93098994941005</v>
      </c>
      <c r="K31">
        <f>((Q31-H31/2)*J31-I31)/(Q31+H31/2)</f>
        <v>97.58664740369511</v>
      </c>
      <c r="L31">
        <f>K31*(BW31+BX31)/1000</f>
        <v>9.6548153722820356</v>
      </c>
      <c r="M31">
        <f>(BR31 - IF(AI31&gt;1, I31*BN31*100/(AK31*CB31), 0))*(BW31+BX31)/1000</f>
        <v>16.2186475697806</v>
      </c>
      <c r="N31">
        <f t="shared" si="2"/>
        <v>0.23124157933012784</v>
      </c>
      <c r="O31">
        <f t="shared" si="3"/>
        <v>2.2379832589006945</v>
      </c>
      <c r="P31">
        <f>H31*(1000-(1000*0.61365*EXP(17.502*T31/(240.97+T31))/(BW31+BX31)+BT31)/2)/(1000*0.61365*EXP(17.502*T31/(240.97+T31))/(BW31+BX31)-BT31)</f>
        <v>0.21874030253541835</v>
      </c>
      <c r="Q31">
        <f t="shared" si="4"/>
        <v>0.1377795314430765</v>
      </c>
      <c r="R31">
        <f t="shared" si="5"/>
        <v>273.61440743778712</v>
      </c>
      <c r="S31">
        <f>(BY31+(R31+2*0.95*0.0000000567*(((BY31+$B$7)+273)^4-(BY31+273)^4)-44100*H31)/(1.84*29.3*O31+8*0.95*0.0000000567*(BY31+273)^3))</f>
        <v>28.166557128474661</v>
      </c>
      <c r="T31">
        <f>($C$7*BZ31+$D$7*CA31+$E$7*S31)</f>
        <v>28.118300000000001</v>
      </c>
      <c r="U31">
        <f>0.61365*EXP(17.502*T31/(240.97+T31))</f>
        <v>3.8210895963035894</v>
      </c>
      <c r="V31">
        <f t="shared" si="6"/>
        <v>65.15893417176855</v>
      </c>
      <c r="W31">
        <f t="shared" si="7"/>
        <v>2.3609649296063999</v>
      </c>
      <c r="X31">
        <f t="shared" si="8"/>
        <v>3.6233940281812291</v>
      </c>
      <c r="Y31">
        <f t="shared" si="9"/>
        <v>1.4601246666971894</v>
      </c>
      <c r="Z31">
        <f>(-H31*44100)</f>
        <v>-146.95649831068144</v>
      </c>
      <c r="AA31">
        <f>2*29.3*O31*0.92*(BY31-T31)</f>
        <v>-109.6746254895538</v>
      </c>
      <c r="AB31">
        <f>2*0.95*0.0000000567*(((BY31+$B$7)+273)^4-(T31+273)^4)</f>
        <v>-10.646453290419535</v>
      </c>
      <c r="AC31">
        <f t="shared" si="10"/>
        <v>6.3368303471323628</v>
      </c>
      <c r="AD31">
        <v>-4.0861016704943499E-2</v>
      </c>
      <c r="AE31">
        <v>4.5870070872965102E-2</v>
      </c>
      <c r="AF31">
        <v>3.4337594350408698</v>
      </c>
      <c r="AG31">
        <v>128</v>
      </c>
      <c r="AH31">
        <v>26</v>
      </c>
      <c r="AI31">
        <f t="shared" si="11"/>
        <v>1.0049405407505845</v>
      </c>
      <c r="AJ31">
        <f t="shared" si="12"/>
        <v>0.49405407505844767</v>
      </c>
      <c r="AK31">
        <f t="shared" si="13"/>
        <v>52072.190357243002</v>
      </c>
      <c r="AL31">
        <v>0</v>
      </c>
      <c r="AM31">
        <v>0</v>
      </c>
      <c r="AN31">
        <v>0</v>
      </c>
      <c r="AO31">
        <f t="shared" si="14"/>
        <v>0</v>
      </c>
      <c r="AP31" t="e">
        <f t="shared" si="15"/>
        <v>#DIV/0!</v>
      </c>
      <c r="AQ31">
        <v>-1</v>
      </c>
      <c r="AR31" t="s">
        <v>347</v>
      </c>
      <c r="AS31">
        <v>769.461538461538</v>
      </c>
      <c r="AT31">
        <v>1064.43</v>
      </c>
      <c r="AU31">
        <f t="shared" si="16"/>
        <v>0.27711400612389925</v>
      </c>
      <c r="AV31">
        <v>0.5</v>
      </c>
      <c r="AW31">
        <f t="shared" si="17"/>
        <v>1429.2863929290133</v>
      </c>
      <c r="AX31">
        <f>I31</f>
        <v>8.7051586857217771</v>
      </c>
      <c r="AY31">
        <f t="shared" si="18"/>
        <v>198.03763912146823</v>
      </c>
      <c r="AZ31">
        <f t="shared" si="19"/>
        <v>0.46679443458001002</v>
      </c>
      <c r="BA31">
        <f t="shared" si="20"/>
        <v>6.7902127479386081E-3</v>
      </c>
      <c r="BB31">
        <f t="shared" si="21"/>
        <v>-1</v>
      </c>
      <c r="BC31" t="s">
        <v>348</v>
      </c>
      <c r="BD31">
        <v>567.55999999999995</v>
      </c>
      <c r="BE31">
        <f t="shared" si="22"/>
        <v>496.87000000000012</v>
      </c>
      <c r="BF31">
        <f t="shared" si="23"/>
        <v>0.59365319205921463</v>
      </c>
      <c r="BG31">
        <f t="shared" si="24"/>
        <v>1.875449291704842</v>
      </c>
      <c r="BH31">
        <f t="shared" si="25"/>
        <v>0.27711400612389925</v>
      </c>
      <c r="BI31" t="e">
        <f t="shared" si="26"/>
        <v>#DIV/0!</v>
      </c>
      <c r="BJ31">
        <f t="shared" si="27"/>
        <v>1700.08</v>
      </c>
      <c r="BK31">
        <f t="shared" si="28"/>
        <v>1429.2863929290133</v>
      </c>
      <c r="BL31">
        <f>($B$11*$D$9+$C$11*$D$9+$F$11*((CR31+CJ31)/MAX(CR31+CJ31+CS31, 0.1)*$I$9+CS31/MAX(CR31+CJ31+CS31, 0.1)*$J$9))/($B$11+$C$11+$F$11)</f>
        <v>0.84071713856348729</v>
      </c>
      <c r="BM31">
        <f>($B$11*$K$9+$C$11*$K$9+$F$11*((CR31+CJ31)/MAX(CR31+CJ31+CS31, 0.1)*$P$9+CS31/MAX(CR31+CJ31+CS31, 0.1)*$Q$9))/($B$11+$C$11+$F$11)</f>
        <v>0.19143427712697492</v>
      </c>
      <c r="BN31">
        <v>6</v>
      </c>
      <c r="BO31">
        <v>0.5</v>
      </c>
      <c r="BP31" t="s">
        <v>271</v>
      </c>
      <c r="BQ31">
        <v>1566915199.0999999</v>
      </c>
      <c r="BR31">
        <v>163.93100000000001</v>
      </c>
      <c r="BS31">
        <v>174.97900000000001</v>
      </c>
      <c r="BT31">
        <v>23.863600000000002</v>
      </c>
      <c r="BU31">
        <v>19.980699999999999</v>
      </c>
      <c r="BV31">
        <v>500.10700000000003</v>
      </c>
      <c r="BW31">
        <v>98.735799999999998</v>
      </c>
      <c r="BX31">
        <v>0.20002400000000001</v>
      </c>
      <c r="BY31">
        <v>27.209299999999999</v>
      </c>
      <c r="BZ31">
        <v>28.118300000000001</v>
      </c>
      <c r="CA31">
        <v>999.9</v>
      </c>
      <c r="CB31">
        <v>9980</v>
      </c>
      <c r="CC31">
        <v>0</v>
      </c>
      <c r="CD31">
        <v>7.4974100000000004</v>
      </c>
      <c r="CE31">
        <v>1700.08</v>
      </c>
      <c r="CF31">
        <v>0.97602800000000001</v>
      </c>
      <c r="CG31">
        <v>2.3972500000000001E-2</v>
      </c>
      <c r="CH31">
        <v>0</v>
      </c>
      <c r="CI31">
        <v>768.78200000000004</v>
      </c>
      <c r="CJ31">
        <v>4.99986</v>
      </c>
      <c r="CK31">
        <v>13019.2</v>
      </c>
      <c r="CL31">
        <v>13810.1</v>
      </c>
      <c r="CM31">
        <v>41.5</v>
      </c>
      <c r="CN31">
        <v>43</v>
      </c>
      <c r="CO31">
        <v>42.25</v>
      </c>
      <c r="CP31">
        <v>42.375</v>
      </c>
      <c r="CQ31">
        <v>43.561999999999998</v>
      </c>
      <c r="CR31">
        <v>1654.45</v>
      </c>
      <c r="CS31">
        <v>40.64</v>
      </c>
      <c r="CT31">
        <v>0</v>
      </c>
      <c r="CU31">
        <v>112.700000047684</v>
      </c>
      <c r="CV31">
        <v>769.461538461538</v>
      </c>
      <c r="CW31">
        <v>-5.66570938956548</v>
      </c>
      <c r="CX31">
        <v>-130.17093984442599</v>
      </c>
      <c r="CY31">
        <v>13033.6653846154</v>
      </c>
      <c r="CZ31">
        <v>15</v>
      </c>
      <c r="DA31">
        <v>1566915154.0999999</v>
      </c>
      <c r="DB31" t="s">
        <v>349</v>
      </c>
      <c r="DC31">
        <v>15</v>
      </c>
      <c r="DD31">
        <v>-0.25600000000000001</v>
      </c>
      <c r="DE31">
        <v>0.192</v>
      </c>
      <c r="DF31">
        <v>175</v>
      </c>
      <c r="DG31">
        <v>20</v>
      </c>
      <c r="DH31">
        <v>0.21</v>
      </c>
      <c r="DI31">
        <v>0.02</v>
      </c>
      <c r="DJ31">
        <v>8.6813886114771801</v>
      </c>
      <c r="DK31">
        <v>6.3296968200748205E-2</v>
      </c>
      <c r="DL31">
        <v>6.9216120116339305E-2</v>
      </c>
      <c r="DM31">
        <v>1</v>
      </c>
      <c r="DN31">
        <v>0.22823257306766201</v>
      </c>
      <c r="DO31">
        <v>2.0346020011056301E-2</v>
      </c>
      <c r="DP31">
        <v>5.2288936800993198E-3</v>
      </c>
      <c r="DQ31">
        <v>1</v>
      </c>
      <c r="DR31">
        <v>2</v>
      </c>
      <c r="DS31">
        <v>2</v>
      </c>
      <c r="DT31" t="s">
        <v>273</v>
      </c>
      <c r="DU31">
        <v>1.86676</v>
      </c>
      <c r="DV31">
        <v>1.8633500000000001</v>
      </c>
      <c r="DW31">
        <v>1.86893</v>
      </c>
      <c r="DX31">
        <v>1.8669199999999999</v>
      </c>
      <c r="DY31">
        <v>1.8714999999999999</v>
      </c>
      <c r="DZ31">
        <v>1.8641300000000001</v>
      </c>
      <c r="EA31">
        <v>1.86571</v>
      </c>
      <c r="EB31">
        <v>1.8656900000000001</v>
      </c>
      <c r="EC31" t="s">
        <v>274</v>
      </c>
      <c r="ED31" t="s">
        <v>19</v>
      </c>
      <c r="EE31" t="s">
        <v>19</v>
      </c>
      <c r="EF31" t="s">
        <v>19</v>
      </c>
      <c r="EG31" t="s">
        <v>275</v>
      </c>
      <c r="EH31" t="s">
        <v>276</v>
      </c>
      <c r="EI31" t="s">
        <v>277</v>
      </c>
      <c r="EJ31" t="s">
        <v>277</v>
      </c>
      <c r="EK31" t="s">
        <v>277</v>
      </c>
      <c r="EL31" t="s">
        <v>277</v>
      </c>
      <c r="EM31">
        <v>0</v>
      </c>
      <c r="EN31">
        <v>100</v>
      </c>
      <c r="EO31">
        <v>100</v>
      </c>
      <c r="EP31">
        <v>-0.25600000000000001</v>
      </c>
      <c r="EQ31">
        <v>0.192</v>
      </c>
      <c r="ER31">
        <v>2</v>
      </c>
      <c r="ES31">
        <v>354.54399999999998</v>
      </c>
      <c r="ET31">
        <v>544.48299999999995</v>
      </c>
      <c r="EU31">
        <v>24.9999</v>
      </c>
      <c r="EV31">
        <v>26.741700000000002</v>
      </c>
      <c r="EW31">
        <v>30.0001</v>
      </c>
      <c r="EX31">
        <v>26.757300000000001</v>
      </c>
      <c r="EY31">
        <v>26.752400000000002</v>
      </c>
      <c r="EZ31">
        <v>11.717700000000001</v>
      </c>
      <c r="FA31">
        <v>28.174700000000001</v>
      </c>
      <c r="FB31">
        <v>63.110199999999999</v>
      </c>
      <c r="FC31">
        <v>25</v>
      </c>
      <c r="FD31">
        <v>175</v>
      </c>
      <c r="FE31">
        <v>19.947800000000001</v>
      </c>
      <c r="FF31">
        <v>101.887</v>
      </c>
      <c r="FG31">
        <v>102.32299999999999</v>
      </c>
    </row>
    <row r="32" spans="1:163" x14ac:dyDescent="0.2">
      <c r="A32">
        <v>16</v>
      </c>
      <c r="B32">
        <v>1566915319.5999999</v>
      </c>
      <c r="C32">
        <v>1971.7999999523199</v>
      </c>
      <c r="D32" t="s">
        <v>350</v>
      </c>
      <c r="E32" t="s">
        <v>351</v>
      </c>
      <c r="F32" t="s">
        <v>331</v>
      </c>
      <c r="G32">
        <v>1566915319.5999999</v>
      </c>
      <c r="H32">
        <f t="shared" si="0"/>
        <v>3.5913134927277185E-3</v>
      </c>
      <c r="I32">
        <f t="shared" si="1"/>
        <v>3.8792572303560156</v>
      </c>
      <c r="J32">
        <f>BR32 - IF(AI32&gt;1, I32*BN32*100/(AK32*CB32), 0)</f>
        <v>94.943995564803643</v>
      </c>
      <c r="K32">
        <f>((Q32-H32/2)*J32-I32)/(Q32+H32/2)</f>
        <v>67.051132803801252</v>
      </c>
      <c r="L32">
        <f>K32*(BW32+BX32)/1000</f>
        <v>6.6343420166261042</v>
      </c>
      <c r="M32">
        <f>(BR32 - IF(AI32&gt;1, I32*BN32*100/(AK32*CB32), 0))*(BW32+BX32)/1000</f>
        <v>9.3941878781536339</v>
      </c>
      <c r="N32">
        <f t="shared" si="2"/>
        <v>0.25192173426508996</v>
      </c>
      <c r="O32">
        <f t="shared" si="3"/>
        <v>2.2457470584728645</v>
      </c>
      <c r="P32">
        <f>H32*(1000-(1000*0.61365*EXP(17.502*T32/(240.97+T32))/(BW32+BX32)+BT32)/2)/(1000*0.61365*EXP(17.502*T32/(240.97+T32))/(BW32+BX32)-BT32)</f>
        <v>0.2372089127857322</v>
      </c>
      <c r="Q32">
        <f t="shared" si="4"/>
        <v>0.14950580409120107</v>
      </c>
      <c r="R32">
        <f t="shared" si="5"/>
        <v>273.57132914664356</v>
      </c>
      <c r="S32">
        <f>(BY32+(R32+2*0.95*0.0000000567*(((BY32+$B$7)+273)^4-(BY32+273)^4)-44100*H32)/(1.84*29.3*O32+8*0.95*0.0000000567*(BY32+273)^3))</f>
        <v>28.104451831473241</v>
      </c>
      <c r="T32">
        <f>($C$7*BZ32+$D$7*CA32+$E$7*S32)</f>
        <v>28.0914</v>
      </c>
      <c r="U32">
        <f>0.61365*EXP(17.502*T32/(240.97+T32))</f>
        <v>3.8151068067047476</v>
      </c>
      <c r="V32">
        <f t="shared" si="6"/>
        <v>65.134861565337744</v>
      </c>
      <c r="W32">
        <f t="shared" si="7"/>
        <v>2.3638735850861998</v>
      </c>
      <c r="X32">
        <f t="shared" si="8"/>
        <v>3.6291987551320171</v>
      </c>
      <c r="Y32">
        <f t="shared" si="9"/>
        <v>1.4512332216185477</v>
      </c>
      <c r="Z32">
        <f>(-H32*44100)</f>
        <v>-158.37692502929238</v>
      </c>
      <c r="AA32">
        <f>2*29.3*O32*0.92*(BY32-T32)</f>
        <v>-103.49295713792949</v>
      </c>
      <c r="AB32">
        <f>2*0.95*0.0000000567*(((BY32+$B$7)+273)^4-(T32+273)^4)</f>
        <v>-10.01166559695309</v>
      </c>
      <c r="AC32">
        <f t="shared" si="10"/>
        <v>1.6897813824685954</v>
      </c>
      <c r="AD32">
        <v>-4.1069349680721297E-2</v>
      </c>
      <c r="AE32">
        <v>4.61039428892469E-2</v>
      </c>
      <c r="AF32">
        <v>3.4476199896433499</v>
      </c>
      <c r="AG32">
        <v>127</v>
      </c>
      <c r="AH32">
        <v>25</v>
      </c>
      <c r="AI32">
        <f t="shared" si="11"/>
        <v>1.0048782168918959</v>
      </c>
      <c r="AJ32">
        <f t="shared" si="12"/>
        <v>0.48782168918959368</v>
      </c>
      <c r="AK32">
        <f t="shared" si="13"/>
        <v>52322.205581830778</v>
      </c>
      <c r="AL32">
        <v>0</v>
      </c>
      <c r="AM32">
        <v>0</v>
      </c>
      <c r="AN32">
        <v>0</v>
      </c>
      <c r="AO32">
        <f t="shared" si="14"/>
        <v>0</v>
      </c>
      <c r="AP32" t="e">
        <f t="shared" si="15"/>
        <v>#DIV/0!</v>
      </c>
      <c r="AQ32">
        <v>-1</v>
      </c>
      <c r="AR32" t="s">
        <v>352</v>
      </c>
      <c r="AS32">
        <v>767.65411538461501</v>
      </c>
      <c r="AT32">
        <v>1025.3</v>
      </c>
      <c r="AU32">
        <f t="shared" si="16"/>
        <v>0.25128829085671023</v>
      </c>
      <c r="AV32">
        <v>0.5</v>
      </c>
      <c r="AW32">
        <f t="shared" si="17"/>
        <v>1429.0596001004158</v>
      </c>
      <c r="AX32">
        <f>I32</f>
        <v>3.8792572303560156</v>
      </c>
      <c r="AY32">
        <f t="shared" si="18"/>
        <v>179.55297222080364</v>
      </c>
      <c r="AZ32">
        <f t="shared" si="19"/>
        <v>0.44796644884424069</v>
      </c>
      <c r="BA32">
        <f t="shared" si="20"/>
        <v>3.4143133218608691E-3</v>
      </c>
      <c r="BB32">
        <f t="shared" si="21"/>
        <v>-1</v>
      </c>
      <c r="BC32" t="s">
        <v>353</v>
      </c>
      <c r="BD32">
        <v>566</v>
      </c>
      <c r="BE32">
        <f t="shared" si="22"/>
        <v>459.29999999999995</v>
      </c>
      <c r="BF32">
        <f t="shared" si="23"/>
        <v>0.56095337386323751</v>
      </c>
      <c r="BG32">
        <f t="shared" si="24"/>
        <v>1.8114840989399292</v>
      </c>
      <c r="BH32">
        <f t="shared" si="25"/>
        <v>0.25128829085671017</v>
      </c>
      <c r="BI32" t="e">
        <f t="shared" si="26"/>
        <v>#DIV/0!</v>
      </c>
      <c r="BJ32">
        <f t="shared" si="27"/>
        <v>1699.81</v>
      </c>
      <c r="BK32">
        <f t="shared" si="28"/>
        <v>1429.0596001004158</v>
      </c>
      <c r="BL32">
        <f>($B$11*$D$9+$C$11*$D$9+$F$11*((CR32+CJ32)/MAX(CR32+CJ32+CS32, 0.1)*$I$9+CS32/MAX(CR32+CJ32+CS32, 0.1)*$J$9))/($B$11+$C$11+$F$11)</f>
        <v>0.84071725669363973</v>
      </c>
      <c r="BM32">
        <f>($B$11*$K$9+$C$11*$K$9+$F$11*((CR32+CJ32)/MAX(CR32+CJ32+CS32, 0.1)*$P$9+CS32/MAX(CR32+CJ32+CS32, 0.1)*$Q$9))/($B$11+$C$11+$F$11)</f>
        <v>0.19143451338727968</v>
      </c>
      <c r="BN32">
        <v>6</v>
      </c>
      <c r="BO32">
        <v>0.5</v>
      </c>
      <c r="BP32" t="s">
        <v>271</v>
      </c>
      <c r="BQ32">
        <v>1566915319.5999999</v>
      </c>
      <c r="BR32">
        <v>94.944000000000003</v>
      </c>
      <c r="BS32">
        <v>99.9846</v>
      </c>
      <c r="BT32">
        <v>23.890899999999998</v>
      </c>
      <c r="BU32">
        <v>19.706099999999999</v>
      </c>
      <c r="BV32">
        <v>500.10700000000003</v>
      </c>
      <c r="BW32">
        <v>98.744500000000002</v>
      </c>
      <c r="BX32">
        <v>0.200018</v>
      </c>
      <c r="BY32">
        <v>27.236599999999999</v>
      </c>
      <c r="BZ32">
        <v>28.0914</v>
      </c>
      <c r="CA32">
        <v>999.9</v>
      </c>
      <c r="CB32">
        <v>10030</v>
      </c>
      <c r="CC32">
        <v>0</v>
      </c>
      <c r="CD32">
        <v>7.6460400000000002</v>
      </c>
      <c r="CE32">
        <v>1699.81</v>
      </c>
      <c r="CF32">
        <v>0.97602299999999997</v>
      </c>
      <c r="CG32">
        <v>2.39768E-2</v>
      </c>
      <c r="CH32">
        <v>0</v>
      </c>
      <c r="CI32">
        <v>767.37900000000002</v>
      </c>
      <c r="CJ32">
        <v>4.99986</v>
      </c>
      <c r="CK32">
        <v>12998.4</v>
      </c>
      <c r="CL32">
        <v>13807.8</v>
      </c>
      <c r="CM32">
        <v>41.625</v>
      </c>
      <c r="CN32">
        <v>43.061999999999998</v>
      </c>
      <c r="CO32">
        <v>42.25</v>
      </c>
      <c r="CP32">
        <v>42.375</v>
      </c>
      <c r="CQ32">
        <v>43.625</v>
      </c>
      <c r="CR32">
        <v>1654.17</v>
      </c>
      <c r="CS32">
        <v>40.64</v>
      </c>
      <c r="CT32">
        <v>0</v>
      </c>
      <c r="CU32">
        <v>119.700000047684</v>
      </c>
      <c r="CV32">
        <v>767.65411538461501</v>
      </c>
      <c r="CW32">
        <v>-2.5401367644777002</v>
      </c>
      <c r="CX32">
        <v>-3.7128204913193201</v>
      </c>
      <c r="CY32">
        <v>12996.807692307701</v>
      </c>
      <c r="CZ32">
        <v>15</v>
      </c>
      <c r="DA32">
        <v>1566915277.0999999</v>
      </c>
      <c r="DB32" t="s">
        <v>354</v>
      </c>
      <c r="DC32">
        <v>16</v>
      </c>
      <c r="DD32">
        <v>-0.17699999999999999</v>
      </c>
      <c r="DE32">
        <v>0.191</v>
      </c>
      <c r="DF32">
        <v>100</v>
      </c>
      <c r="DG32">
        <v>20</v>
      </c>
      <c r="DH32">
        <v>0.19</v>
      </c>
      <c r="DI32">
        <v>0.02</v>
      </c>
      <c r="DJ32">
        <v>3.78677007888093</v>
      </c>
      <c r="DK32">
        <v>0.69471207861747297</v>
      </c>
      <c r="DL32">
        <v>0.33759317730261701</v>
      </c>
      <c r="DM32">
        <v>0</v>
      </c>
      <c r="DN32">
        <v>0.24284894007028199</v>
      </c>
      <c r="DO32">
        <v>7.1704830009422002E-2</v>
      </c>
      <c r="DP32">
        <v>2.6243371505471302E-2</v>
      </c>
      <c r="DQ32">
        <v>1</v>
      </c>
      <c r="DR32">
        <v>1</v>
      </c>
      <c r="DS32">
        <v>2</v>
      </c>
      <c r="DT32" t="s">
        <v>283</v>
      </c>
      <c r="DU32">
        <v>1.86676</v>
      </c>
      <c r="DV32">
        <v>1.86331</v>
      </c>
      <c r="DW32">
        <v>1.8689499999999999</v>
      </c>
      <c r="DX32">
        <v>1.8669100000000001</v>
      </c>
      <c r="DY32">
        <v>1.8714900000000001</v>
      </c>
      <c r="DZ32">
        <v>1.86405</v>
      </c>
      <c r="EA32">
        <v>1.8656999999999999</v>
      </c>
      <c r="EB32">
        <v>1.86568</v>
      </c>
      <c r="EC32" t="s">
        <v>274</v>
      </c>
      <c r="ED32" t="s">
        <v>19</v>
      </c>
      <c r="EE32" t="s">
        <v>19</v>
      </c>
      <c r="EF32" t="s">
        <v>19</v>
      </c>
      <c r="EG32" t="s">
        <v>275</v>
      </c>
      <c r="EH32" t="s">
        <v>276</v>
      </c>
      <c r="EI32" t="s">
        <v>277</v>
      </c>
      <c r="EJ32" t="s">
        <v>277</v>
      </c>
      <c r="EK32" t="s">
        <v>277</v>
      </c>
      <c r="EL32" t="s">
        <v>277</v>
      </c>
      <c r="EM32">
        <v>0</v>
      </c>
      <c r="EN32">
        <v>100</v>
      </c>
      <c r="EO32">
        <v>100</v>
      </c>
      <c r="EP32">
        <v>-0.17699999999999999</v>
      </c>
      <c r="EQ32">
        <v>0.191</v>
      </c>
      <c r="ER32">
        <v>2</v>
      </c>
      <c r="ES32">
        <v>354.99200000000002</v>
      </c>
      <c r="ET32">
        <v>543.57500000000005</v>
      </c>
      <c r="EU32">
        <v>24.999700000000001</v>
      </c>
      <c r="EV32">
        <v>26.777200000000001</v>
      </c>
      <c r="EW32">
        <v>30</v>
      </c>
      <c r="EX32">
        <v>26.791699999999999</v>
      </c>
      <c r="EY32">
        <v>26.785399999999999</v>
      </c>
      <c r="EZ32">
        <v>8.0760299999999994</v>
      </c>
      <c r="FA32">
        <v>29.3719</v>
      </c>
      <c r="FB32">
        <v>62.3322</v>
      </c>
      <c r="FC32">
        <v>25</v>
      </c>
      <c r="FD32">
        <v>100</v>
      </c>
      <c r="FE32">
        <v>19.7089</v>
      </c>
      <c r="FF32">
        <v>101.881</v>
      </c>
      <c r="FG32">
        <v>102.319</v>
      </c>
    </row>
    <row r="33" spans="1:163" x14ac:dyDescent="0.2">
      <c r="A33">
        <v>17</v>
      </c>
      <c r="B33">
        <v>1566915400.5999999</v>
      </c>
      <c r="C33">
        <v>2052.7999999523199</v>
      </c>
      <c r="D33" t="s">
        <v>355</v>
      </c>
      <c r="E33" t="s">
        <v>356</v>
      </c>
      <c r="F33" t="s">
        <v>331</v>
      </c>
      <c r="G33">
        <v>1566915400.5999999</v>
      </c>
      <c r="H33">
        <f t="shared" si="0"/>
        <v>3.5812178872292309E-3</v>
      </c>
      <c r="I33">
        <f t="shared" si="1"/>
        <v>0.32761973798991056</v>
      </c>
      <c r="J33">
        <f>BR33 - IF(AI33&gt;1, I33*BN33*100/(AK33*CB33), 0)</f>
        <v>49.276199620495085</v>
      </c>
      <c r="K33">
        <f>((Q33-H33/2)*J33-I33)/(Q33+H33/2)</f>
        <v>45.960295019703942</v>
      </c>
      <c r="L33">
        <f>K33*(BW33+BX33)/1000</f>
        <v>4.5477437539035783</v>
      </c>
      <c r="M33">
        <f>(BR33 - IF(AI33&gt;1, I33*BN33*100/(AK33*CB33), 0))*(BW33+BX33)/1000</f>
        <v>4.8758505345568155</v>
      </c>
      <c r="N33">
        <f t="shared" si="2"/>
        <v>0.2532696708826993</v>
      </c>
      <c r="O33">
        <f t="shared" si="3"/>
        <v>2.2355768288701068</v>
      </c>
      <c r="P33">
        <f>H33*(1000-(1000*0.61365*EXP(17.502*T33/(240.97+T33))/(BW33+BX33)+BT33)/2)/(1000*0.61365*EXP(17.502*T33/(240.97+T33))/(BW33+BX33)-BT33)</f>
        <v>0.23834061879342952</v>
      </c>
      <c r="Q33">
        <f t="shared" si="4"/>
        <v>0.15023081693372611</v>
      </c>
      <c r="R33">
        <f t="shared" si="5"/>
        <v>273.61440743778712</v>
      </c>
      <c r="S33">
        <f>(BY33+(R33+2*0.95*0.0000000567*(((BY33+$B$7)+273)^4-(BY33+273)^4)-44100*H33)/(1.84*29.3*O33+8*0.95*0.0000000567*(BY33+273)^3))</f>
        <v>28.113044562504072</v>
      </c>
      <c r="T33">
        <f>($C$7*BZ33+$D$7*CA33+$E$7*S33)</f>
        <v>28.081800000000001</v>
      </c>
      <c r="U33">
        <f>0.61365*EXP(17.502*T33/(240.97+T33))</f>
        <v>3.8129736642976537</v>
      </c>
      <c r="V33">
        <f t="shared" si="6"/>
        <v>65.372207024810322</v>
      </c>
      <c r="W33">
        <f t="shared" si="7"/>
        <v>2.3726681547758002</v>
      </c>
      <c r="X33">
        <f t="shared" si="8"/>
        <v>3.6294753730363052</v>
      </c>
      <c r="Y33">
        <f t="shared" si="9"/>
        <v>1.4403055095218535</v>
      </c>
      <c r="Z33">
        <f>(-H33*44100)</f>
        <v>-157.93170882680909</v>
      </c>
      <c r="AA33">
        <f>2*29.3*O33*0.92*(BY33-T33)</f>
        <v>-101.71055634855053</v>
      </c>
      <c r="AB33">
        <f>2*0.95*0.0000000567*(((BY33+$B$7)+273)^4-(T33+273)^4)</f>
        <v>-9.8835918545088095</v>
      </c>
      <c r="AC33">
        <f t="shared" si="10"/>
        <v>4.0885504079186745</v>
      </c>
      <c r="AD33">
        <v>-4.0796573590015303E-2</v>
      </c>
      <c r="AE33">
        <v>4.5797727830931299E-2</v>
      </c>
      <c r="AF33">
        <v>3.4294671111250699</v>
      </c>
      <c r="AG33">
        <v>34</v>
      </c>
      <c r="AH33">
        <v>7</v>
      </c>
      <c r="AI33">
        <f t="shared" si="11"/>
        <v>1.0013096908479679</v>
      </c>
      <c r="AJ33">
        <f t="shared" si="12"/>
        <v>0.13096908479679481</v>
      </c>
      <c r="AK33">
        <f t="shared" si="13"/>
        <v>51988.649904141843</v>
      </c>
      <c r="AL33">
        <v>0</v>
      </c>
      <c r="AM33">
        <v>0</v>
      </c>
      <c r="AN33">
        <v>0</v>
      </c>
      <c r="AO33">
        <f t="shared" si="14"/>
        <v>0</v>
      </c>
      <c r="AP33" t="e">
        <f t="shared" si="15"/>
        <v>#DIV/0!</v>
      </c>
      <c r="AQ33">
        <v>-1</v>
      </c>
      <c r="AR33" t="s">
        <v>357</v>
      </c>
      <c r="AS33">
        <v>771.57342307692295</v>
      </c>
      <c r="AT33">
        <v>1006.19</v>
      </c>
      <c r="AU33">
        <f t="shared" si="16"/>
        <v>0.23317323460089756</v>
      </c>
      <c r="AV33">
        <v>0.5</v>
      </c>
      <c r="AW33">
        <f t="shared" si="17"/>
        <v>1429.2863929290133</v>
      </c>
      <c r="AX33">
        <f>I33</f>
        <v>0.32761973798991056</v>
      </c>
      <c r="AY33">
        <f t="shared" si="18"/>
        <v>166.63566570515374</v>
      </c>
      <c r="AZ33">
        <f t="shared" si="19"/>
        <v>0.44088094693845098</v>
      </c>
      <c r="BA33">
        <f t="shared" si="20"/>
        <v>9.2886894086302823E-4</v>
      </c>
      <c r="BB33">
        <f t="shared" si="21"/>
        <v>-1</v>
      </c>
      <c r="BC33" t="s">
        <v>358</v>
      </c>
      <c r="BD33">
        <v>562.58000000000004</v>
      </c>
      <c r="BE33">
        <f t="shared" si="22"/>
        <v>443.61</v>
      </c>
      <c r="BF33">
        <f t="shared" si="23"/>
        <v>0.52888027078532296</v>
      </c>
      <c r="BG33">
        <f t="shared" si="24"/>
        <v>1.788527853816346</v>
      </c>
      <c r="BH33">
        <f t="shared" si="25"/>
        <v>0.23317323460089753</v>
      </c>
      <c r="BI33" t="e">
        <f t="shared" si="26"/>
        <v>#DIV/0!</v>
      </c>
      <c r="BJ33">
        <f t="shared" si="27"/>
        <v>1700.08</v>
      </c>
      <c r="BK33">
        <f t="shared" si="28"/>
        <v>1429.2863929290133</v>
      </c>
      <c r="BL33">
        <f>($B$11*$D$9+$C$11*$D$9+$F$11*((CR33+CJ33)/MAX(CR33+CJ33+CS33, 0.1)*$I$9+CS33/MAX(CR33+CJ33+CS33, 0.1)*$J$9))/($B$11+$C$11+$F$11)</f>
        <v>0.84071713856348729</v>
      </c>
      <c r="BM33">
        <f>($B$11*$K$9+$C$11*$K$9+$F$11*((CR33+CJ33)/MAX(CR33+CJ33+CS33, 0.1)*$P$9+CS33/MAX(CR33+CJ33+CS33, 0.1)*$Q$9))/($B$11+$C$11+$F$11)</f>
        <v>0.19143427712697492</v>
      </c>
      <c r="BN33">
        <v>6</v>
      </c>
      <c r="BO33">
        <v>0.5</v>
      </c>
      <c r="BP33" t="s">
        <v>271</v>
      </c>
      <c r="BQ33">
        <v>1566915400.5999999</v>
      </c>
      <c r="BR33">
        <v>49.276200000000003</v>
      </c>
      <c r="BS33">
        <v>49.881300000000003</v>
      </c>
      <c r="BT33">
        <v>23.9786</v>
      </c>
      <c r="BU33">
        <v>19.7849</v>
      </c>
      <c r="BV33">
        <v>499.41500000000002</v>
      </c>
      <c r="BW33">
        <v>98.747100000000003</v>
      </c>
      <c r="BX33">
        <v>0.20230300000000001</v>
      </c>
      <c r="BY33">
        <v>27.2379</v>
      </c>
      <c r="BZ33">
        <v>28.081800000000001</v>
      </c>
      <c r="CA33">
        <v>999.9</v>
      </c>
      <c r="CB33">
        <v>9963.1200000000008</v>
      </c>
      <c r="CC33">
        <v>0</v>
      </c>
      <c r="CD33">
        <v>7.8254799999999998</v>
      </c>
      <c r="CE33">
        <v>1700.08</v>
      </c>
      <c r="CF33">
        <v>0.97602800000000001</v>
      </c>
      <c r="CG33">
        <v>2.3972500000000001E-2</v>
      </c>
      <c r="CH33">
        <v>0</v>
      </c>
      <c r="CI33">
        <v>771.20600000000002</v>
      </c>
      <c r="CJ33">
        <v>4.99986</v>
      </c>
      <c r="CK33">
        <v>13072.2</v>
      </c>
      <c r="CL33">
        <v>13810</v>
      </c>
      <c r="CM33">
        <v>41.625</v>
      </c>
      <c r="CN33">
        <v>43.061999999999998</v>
      </c>
      <c r="CO33">
        <v>42.311999999999998</v>
      </c>
      <c r="CP33">
        <v>42.311999999999998</v>
      </c>
      <c r="CQ33">
        <v>43.625</v>
      </c>
      <c r="CR33">
        <v>1654.45</v>
      </c>
      <c r="CS33">
        <v>40.64</v>
      </c>
      <c r="CT33">
        <v>0</v>
      </c>
      <c r="CU33">
        <v>80.799999952316298</v>
      </c>
      <c r="CV33">
        <v>771.57342307692295</v>
      </c>
      <c r="CW33">
        <v>6.1880259436687002E-3</v>
      </c>
      <c r="CX33">
        <v>-9.9931624053154593</v>
      </c>
      <c r="CY33">
        <v>13072.8807692308</v>
      </c>
      <c r="CZ33">
        <v>15</v>
      </c>
      <c r="DA33">
        <v>1566915394.5999999</v>
      </c>
      <c r="DB33" t="s">
        <v>359</v>
      </c>
      <c r="DC33">
        <v>17</v>
      </c>
      <c r="DD33">
        <v>-0.19500000000000001</v>
      </c>
      <c r="DE33">
        <v>0.184</v>
      </c>
      <c r="DF33">
        <v>50</v>
      </c>
      <c r="DG33">
        <v>20</v>
      </c>
      <c r="DH33">
        <v>0.23</v>
      </c>
      <c r="DI33">
        <v>0.02</v>
      </c>
      <c r="DJ33">
        <v>8.0870496111541706E-2</v>
      </c>
      <c r="DK33">
        <v>-0.29367596997400403</v>
      </c>
      <c r="DL33">
        <v>0.132149958460445</v>
      </c>
      <c r="DM33">
        <v>1</v>
      </c>
      <c r="DN33">
        <v>6.2321282779804997E-2</v>
      </c>
      <c r="DO33">
        <v>-0.26480988621433299</v>
      </c>
      <c r="DP33">
        <v>9.8008818220803998E-2</v>
      </c>
      <c r="DQ33">
        <v>1</v>
      </c>
      <c r="DR33">
        <v>2</v>
      </c>
      <c r="DS33">
        <v>2</v>
      </c>
      <c r="DT33" t="s">
        <v>273</v>
      </c>
      <c r="DU33">
        <v>1.86676</v>
      </c>
      <c r="DV33">
        <v>1.86331</v>
      </c>
      <c r="DW33">
        <v>1.86896</v>
      </c>
      <c r="DX33">
        <v>1.8669100000000001</v>
      </c>
      <c r="DY33">
        <v>1.87151</v>
      </c>
      <c r="DZ33">
        <v>1.86412</v>
      </c>
      <c r="EA33">
        <v>1.8657300000000001</v>
      </c>
      <c r="EB33">
        <v>1.8656900000000001</v>
      </c>
      <c r="EC33" t="s">
        <v>274</v>
      </c>
      <c r="ED33" t="s">
        <v>19</v>
      </c>
      <c r="EE33" t="s">
        <v>19</v>
      </c>
      <c r="EF33" t="s">
        <v>19</v>
      </c>
      <c r="EG33" t="s">
        <v>275</v>
      </c>
      <c r="EH33" t="s">
        <v>276</v>
      </c>
      <c r="EI33" t="s">
        <v>277</v>
      </c>
      <c r="EJ33" t="s">
        <v>277</v>
      </c>
      <c r="EK33" t="s">
        <v>277</v>
      </c>
      <c r="EL33" t="s">
        <v>277</v>
      </c>
      <c r="EM33">
        <v>0</v>
      </c>
      <c r="EN33">
        <v>100</v>
      </c>
      <c r="EO33">
        <v>100</v>
      </c>
      <c r="EP33">
        <v>-0.19500000000000001</v>
      </c>
      <c r="EQ33">
        <v>0.184</v>
      </c>
      <c r="ER33">
        <v>2</v>
      </c>
      <c r="ES33">
        <v>459.16500000000002</v>
      </c>
      <c r="ET33">
        <v>547.20399999999995</v>
      </c>
      <c r="EU33">
        <v>24.9998</v>
      </c>
      <c r="EV33">
        <v>26.792999999999999</v>
      </c>
      <c r="EW33">
        <v>30.000299999999999</v>
      </c>
      <c r="EX33">
        <v>26.8443</v>
      </c>
      <c r="EY33">
        <v>26.82</v>
      </c>
      <c r="EZ33">
        <v>5.6388800000000003</v>
      </c>
      <c r="FA33">
        <v>28.035699999999999</v>
      </c>
      <c r="FB33">
        <v>62.143500000000003</v>
      </c>
      <c r="FC33">
        <v>25</v>
      </c>
      <c r="FD33">
        <v>50</v>
      </c>
      <c r="FE33">
        <v>19.715699999999998</v>
      </c>
      <c r="FF33">
        <v>101.875</v>
      </c>
      <c r="FG33">
        <v>102.318</v>
      </c>
    </row>
    <row r="34" spans="1:163" x14ac:dyDescent="0.2">
      <c r="A34">
        <v>18</v>
      </c>
      <c r="B34">
        <v>1566915521.0999999</v>
      </c>
      <c r="C34">
        <v>2173.2999999523199</v>
      </c>
      <c r="D34" t="s">
        <v>360</v>
      </c>
      <c r="E34" t="s">
        <v>361</v>
      </c>
      <c r="F34" t="s">
        <v>331</v>
      </c>
      <c r="G34">
        <v>1566915521.0999999</v>
      </c>
      <c r="H34">
        <f t="shared" si="0"/>
        <v>3.9420761035786015E-3</v>
      </c>
      <c r="I34">
        <f t="shared" si="1"/>
        <v>25.388195980175528</v>
      </c>
      <c r="J34">
        <f>BR34 - IF(AI34&gt;1, I34*BN34*100/(AK34*CB34), 0)</f>
        <v>367.9599707897313</v>
      </c>
      <c r="K34">
        <f>((Q34-H34/2)*J34-I34)/(Q34+H34/2)</f>
        <v>211.52962183327671</v>
      </c>
      <c r="L34">
        <f>K34*(BW34+BX34)/1000</f>
        <v>20.931167028946824</v>
      </c>
      <c r="M34">
        <f>(BR34 - IF(AI34&gt;1, I34*BN34*100/(AK34*CB34), 0))*(BW34+BX34)/1000</f>
        <v>36.410180010800971</v>
      </c>
      <c r="N34">
        <f t="shared" si="2"/>
        <v>0.28786259844922873</v>
      </c>
      <c r="O34">
        <f t="shared" si="3"/>
        <v>2.240898768709561</v>
      </c>
      <c r="P34">
        <f>H34*(1000-(1000*0.61365*EXP(17.502*T34/(240.97+T34))/(BW34+BX34)+BT34)/2)/(1000*0.61365*EXP(17.502*T34/(240.97+T34))/(BW34+BX34)-BT34)</f>
        <v>0.26878418464349202</v>
      </c>
      <c r="Q34">
        <f t="shared" si="4"/>
        <v>0.16959875238299577</v>
      </c>
      <c r="R34">
        <f t="shared" si="5"/>
        <v>273.60907103918549</v>
      </c>
      <c r="S34">
        <f>(BY34+(R34+2*0.95*0.0000000567*(((BY34+$B$7)+273)^4-(BY34+273)^4)-44100*H34)/(1.84*29.3*O34+8*0.95*0.0000000567*(BY34+273)^3))</f>
        <v>27.996077290146758</v>
      </c>
      <c r="T34">
        <f>($C$7*BZ34+$D$7*CA34+$E$7*S34)</f>
        <v>27.901700000000002</v>
      </c>
      <c r="U34">
        <f>0.61365*EXP(17.502*T34/(240.97+T34))</f>
        <v>3.7731474376723839</v>
      </c>
      <c r="V34">
        <f t="shared" si="6"/>
        <v>65.194313750777511</v>
      </c>
      <c r="W34">
        <f t="shared" si="7"/>
        <v>2.3669191623999999</v>
      </c>
      <c r="X34">
        <f t="shared" si="8"/>
        <v>3.6305607440676098</v>
      </c>
      <c r="Y34">
        <f t="shared" si="9"/>
        <v>1.406228275272384</v>
      </c>
      <c r="Z34">
        <f>(-H34*44100)</f>
        <v>-173.84555616781634</v>
      </c>
      <c r="AA34">
        <f>2*29.3*O34*0.92*(BY34-T34)</f>
        <v>-79.578425981578235</v>
      </c>
      <c r="AB34">
        <f>2*0.95*0.0000000567*(((BY34+$B$7)+273)^4-(T34+273)^4)</f>
        <v>-7.7078262559646058</v>
      </c>
      <c r="AC34">
        <f t="shared" si="10"/>
        <v>12.4772626338263</v>
      </c>
      <c r="AD34">
        <v>-4.0939175496155902E-2</v>
      </c>
      <c r="AE34">
        <v>4.5957810963187198E-2</v>
      </c>
      <c r="AF34">
        <v>3.4389622207920501</v>
      </c>
      <c r="AG34">
        <v>127</v>
      </c>
      <c r="AH34">
        <v>25</v>
      </c>
      <c r="AI34">
        <f t="shared" si="11"/>
        <v>1.0048932512792934</v>
      </c>
      <c r="AJ34">
        <f t="shared" si="12"/>
        <v>0.48932512792934091</v>
      </c>
      <c r="AK34">
        <f t="shared" si="13"/>
        <v>52162.227373247399</v>
      </c>
      <c r="AL34">
        <v>0</v>
      </c>
      <c r="AM34">
        <v>0</v>
      </c>
      <c r="AN34">
        <v>0</v>
      </c>
      <c r="AO34">
        <f t="shared" si="14"/>
        <v>0</v>
      </c>
      <c r="AP34" t="e">
        <f t="shared" si="15"/>
        <v>#DIV/0!</v>
      </c>
      <c r="AQ34">
        <v>-1</v>
      </c>
      <c r="AR34" t="s">
        <v>362</v>
      </c>
      <c r="AS34">
        <v>761.214846153846</v>
      </c>
      <c r="AT34">
        <v>1156.33</v>
      </c>
      <c r="AU34">
        <f t="shared" si="16"/>
        <v>0.34169757235923481</v>
      </c>
      <c r="AV34">
        <v>0.5</v>
      </c>
      <c r="AW34">
        <f t="shared" si="17"/>
        <v>1429.2609001003768</v>
      </c>
      <c r="AX34">
        <f>I34</f>
        <v>25.388195980175528</v>
      </c>
      <c r="AY34">
        <f t="shared" si="18"/>
        <v>244.1874899161368</v>
      </c>
      <c r="AZ34">
        <f t="shared" si="19"/>
        <v>0.53423330710091399</v>
      </c>
      <c r="BA34">
        <f t="shared" si="20"/>
        <v>1.8462826470885957E-2</v>
      </c>
      <c r="BB34">
        <f t="shared" si="21"/>
        <v>-1</v>
      </c>
      <c r="BC34" t="s">
        <v>363</v>
      </c>
      <c r="BD34">
        <v>538.58000000000004</v>
      </c>
      <c r="BE34">
        <f t="shared" si="22"/>
        <v>617.74999999999989</v>
      </c>
      <c r="BF34">
        <f t="shared" si="23"/>
        <v>0.63960364847617002</v>
      </c>
      <c r="BG34">
        <f t="shared" si="24"/>
        <v>2.1469976605146863</v>
      </c>
      <c r="BH34">
        <f t="shared" si="25"/>
        <v>0.34169757235923476</v>
      </c>
      <c r="BI34" t="e">
        <f t="shared" si="26"/>
        <v>#DIV/0!</v>
      </c>
      <c r="BJ34">
        <f t="shared" si="27"/>
        <v>1700.05</v>
      </c>
      <c r="BK34">
        <f t="shared" si="28"/>
        <v>1429.2609001003768</v>
      </c>
      <c r="BL34">
        <f>($B$11*$D$9+$C$11*$D$9+$F$11*((CR34+CJ34)/MAX(CR34+CJ34+CS34, 0.1)*$I$9+CS34/MAX(CR34+CJ34+CS34, 0.1)*$J$9))/($B$11+$C$11+$F$11)</f>
        <v>0.84071697897142839</v>
      </c>
      <c r="BM34">
        <f>($B$11*$K$9+$C$11*$K$9+$F$11*((CR34+CJ34)/MAX(CR34+CJ34+CS34, 0.1)*$P$9+CS34/MAX(CR34+CJ34+CS34, 0.1)*$Q$9))/($B$11+$C$11+$F$11)</f>
        <v>0.19143395794285703</v>
      </c>
      <c r="BN34">
        <v>6</v>
      </c>
      <c r="BO34">
        <v>0.5</v>
      </c>
      <c r="BP34" t="s">
        <v>271</v>
      </c>
      <c r="BQ34">
        <v>1566915521.0999999</v>
      </c>
      <c r="BR34">
        <v>367.96</v>
      </c>
      <c r="BS34">
        <v>400.01600000000002</v>
      </c>
      <c r="BT34">
        <v>23.92</v>
      </c>
      <c r="BU34">
        <v>19.326000000000001</v>
      </c>
      <c r="BV34">
        <v>500.03300000000002</v>
      </c>
      <c r="BW34">
        <v>98.751499999999993</v>
      </c>
      <c r="BX34">
        <v>0.19997000000000001</v>
      </c>
      <c r="BY34">
        <v>27.242999999999999</v>
      </c>
      <c r="BZ34">
        <v>27.901700000000002</v>
      </c>
      <c r="CA34">
        <v>999.9</v>
      </c>
      <c r="CB34">
        <v>9997.5</v>
      </c>
      <c r="CC34">
        <v>0</v>
      </c>
      <c r="CD34">
        <v>7.9272499999999999</v>
      </c>
      <c r="CE34">
        <v>1700.05</v>
      </c>
      <c r="CF34">
        <v>0.97602800000000001</v>
      </c>
      <c r="CG34">
        <v>2.3972500000000001E-2</v>
      </c>
      <c r="CH34">
        <v>0</v>
      </c>
      <c r="CI34">
        <v>760.89400000000001</v>
      </c>
      <c r="CJ34">
        <v>4.99986</v>
      </c>
      <c r="CK34">
        <v>12914.1</v>
      </c>
      <c r="CL34">
        <v>13809.8</v>
      </c>
      <c r="CM34">
        <v>41.686999999999998</v>
      </c>
      <c r="CN34">
        <v>43.125</v>
      </c>
      <c r="CO34">
        <v>42.311999999999998</v>
      </c>
      <c r="CP34">
        <v>42.375</v>
      </c>
      <c r="CQ34">
        <v>43.686999999999998</v>
      </c>
      <c r="CR34">
        <v>1654.42</v>
      </c>
      <c r="CS34">
        <v>40.630000000000003</v>
      </c>
      <c r="CT34">
        <v>0</v>
      </c>
      <c r="CU34">
        <v>119.700000047684</v>
      </c>
      <c r="CV34">
        <v>761.214846153846</v>
      </c>
      <c r="CW34">
        <v>-0.20806837728951799</v>
      </c>
      <c r="CX34">
        <v>7.1760683788541604</v>
      </c>
      <c r="CY34">
        <v>12912.6192307692</v>
      </c>
      <c r="CZ34">
        <v>15</v>
      </c>
      <c r="DA34">
        <v>1566915482.5999999</v>
      </c>
      <c r="DB34" t="s">
        <v>364</v>
      </c>
      <c r="DC34">
        <v>18</v>
      </c>
      <c r="DD34">
        <v>-0.12</v>
      </c>
      <c r="DE34">
        <v>0.18</v>
      </c>
      <c r="DF34">
        <v>400</v>
      </c>
      <c r="DG34">
        <v>19</v>
      </c>
      <c r="DH34">
        <v>0.03</v>
      </c>
      <c r="DI34">
        <v>0.02</v>
      </c>
      <c r="DJ34">
        <v>22.491078166313301</v>
      </c>
      <c r="DK34">
        <v>22.883240818769199</v>
      </c>
      <c r="DL34">
        <v>7.2564711902138503</v>
      </c>
      <c r="DM34">
        <v>0</v>
      </c>
      <c r="DN34">
        <v>0.249361853666934</v>
      </c>
      <c r="DO34">
        <v>0.29491674701315101</v>
      </c>
      <c r="DP34">
        <v>8.4075145068147103E-2</v>
      </c>
      <c r="DQ34">
        <v>1</v>
      </c>
      <c r="DR34">
        <v>1</v>
      </c>
      <c r="DS34">
        <v>2</v>
      </c>
      <c r="DT34" t="s">
        <v>283</v>
      </c>
      <c r="DU34">
        <v>1.86676</v>
      </c>
      <c r="DV34">
        <v>1.8633500000000001</v>
      </c>
      <c r="DW34">
        <v>1.8689499999999999</v>
      </c>
      <c r="DX34">
        <v>1.8669199999999999</v>
      </c>
      <c r="DY34">
        <v>1.87151</v>
      </c>
      <c r="DZ34">
        <v>1.8641300000000001</v>
      </c>
      <c r="EA34">
        <v>1.86572</v>
      </c>
      <c r="EB34">
        <v>1.8656699999999999</v>
      </c>
      <c r="EC34" t="s">
        <v>274</v>
      </c>
      <c r="ED34" t="s">
        <v>19</v>
      </c>
      <c r="EE34" t="s">
        <v>19</v>
      </c>
      <c r="EF34" t="s">
        <v>19</v>
      </c>
      <c r="EG34" t="s">
        <v>275</v>
      </c>
      <c r="EH34" t="s">
        <v>276</v>
      </c>
      <c r="EI34" t="s">
        <v>277</v>
      </c>
      <c r="EJ34" t="s">
        <v>277</v>
      </c>
      <c r="EK34" t="s">
        <v>277</v>
      </c>
      <c r="EL34" t="s">
        <v>277</v>
      </c>
      <c r="EM34">
        <v>0</v>
      </c>
      <c r="EN34">
        <v>100</v>
      </c>
      <c r="EO34">
        <v>100</v>
      </c>
      <c r="EP34">
        <v>-0.12</v>
      </c>
      <c r="EQ34">
        <v>0.18</v>
      </c>
      <c r="ER34">
        <v>2</v>
      </c>
      <c r="ES34">
        <v>355.03800000000001</v>
      </c>
      <c r="ET34">
        <v>543.53399999999999</v>
      </c>
      <c r="EU34">
        <v>25.0001</v>
      </c>
      <c r="EV34">
        <v>26.807400000000001</v>
      </c>
      <c r="EW34">
        <v>30.0002</v>
      </c>
      <c r="EX34">
        <v>26.829699999999999</v>
      </c>
      <c r="EY34">
        <v>26.822600000000001</v>
      </c>
      <c r="EZ34">
        <v>22.031199999999998</v>
      </c>
      <c r="FA34">
        <v>31.0898</v>
      </c>
      <c r="FB34">
        <v>61.252200000000002</v>
      </c>
      <c r="FC34">
        <v>25</v>
      </c>
      <c r="FD34">
        <v>400</v>
      </c>
      <c r="FE34">
        <v>19.316099999999999</v>
      </c>
      <c r="FF34">
        <v>101.873</v>
      </c>
      <c r="FG34">
        <v>102.322</v>
      </c>
    </row>
    <row r="35" spans="1:163" x14ac:dyDescent="0.2">
      <c r="A35">
        <v>19</v>
      </c>
      <c r="B35">
        <v>1566915640.5999999</v>
      </c>
      <c r="C35">
        <v>2292.7999999523199</v>
      </c>
      <c r="D35" t="s">
        <v>365</v>
      </c>
      <c r="E35" t="s">
        <v>366</v>
      </c>
      <c r="F35" t="s">
        <v>331</v>
      </c>
      <c r="G35">
        <v>1566915640.5999999</v>
      </c>
      <c r="H35">
        <f t="shared" si="0"/>
        <v>4.1445397781452583E-3</v>
      </c>
      <c r="I35">
        <f t="shared" si="1"/>
        <v>31.785224829731256</v>
      </c>
      <c r="J35">
        <f>BR35 - IF(AI35&gt;1, I35*BN35*100/(AK35*CB35), 0)</f>
        <v>459.76996347537653</v>
      </c>
      <c r="K35">
        <f>((Q35-H35/2)*J35-I35)/(Q35+H35/2)</f>
        <v>275.13785758382159</v>
      </c>
      <c r="L35">
        <f>K35*(BW35+BX35)/1000</f>
        <v>27.227190885270691</v>
      </c>
      <c r="M35">
        <f>(BR35 - IF(AI35&gt;1, I35*BN35*100/(AK35*CB35), 0))*(BW35+BX35)/1000</f>
        <v>45.498081103013199</v>
      </c>
      <c r="N35">
        <f t="shared" si="2"/>
        <v>0.30737698466802454</v>
      </c>
      <c r="O35">
        <f t="shared" si="3"/>
        <v>2.2418601953921291</v>
      </c>
      <c r="P35">
        <f>H35*(1000-(1000*0.61365*EXP(17.502*T35/(240.97+T35))/(BW35+BX35)+BT35)/2)/(1000*0.61365*EXP(17.502*T35/(240.97+T35))/(BW35+BX35)-BT35)</f>
        <v>0.2857370831916668</v>
      </c>
      <c r="Q35">
        <f t="shared" si="4"/>
        <v>0.18040281790492066</v>
      </c>
      <c r="R35">
        <f t="shared" si="5"/>
        <v>273.57132914664356</v>
      </c>
      <c r="S35">
        <f>(BY35+(R35+2*0.95*0.0000000567*(((BY35+$B$7)+273)^4-(BY35+273)^4)-44100*H35)/(1.84*29.3*O35+8*0.95*0.0000000567*(BY35+273)^3))</f>
        <v>27.902940497966259</v>
      </c>
      <c r="T35">
        <f>($C$7*BZ35+$D$7*CA35+$E$7*S35)</f>
        <v>27.811399999999999</v>
      </c>
      <c r="U35">
        <f>0.61365*EXP(17.502*T35/(240.97+T35))</f>
        <v>3.7533160064301168</v>
      </c>
      <c r="V35">
        <f t="shared" si="6"/>
        <v>65.163409973314131</v>
      </c>
      <c r="W35">
        <f t="shared" si="7"/>
        <v>2.3623042585402998</v>
      </c>
      <c r="X35">
        <f t="shared" si="8"/>
        <v>3.6252004913612037</v>
      </c>
      <c r="Y35">
        <f t="shared" si="9"/>
        <v>1.391011747889817</v>
      </c>
      <c r="Z35">
        <f>(-H35*44100)</f>
        <v>-182.7742042162059</v>
      </c>
      <c r="AA35">
        <f>2*29.3*O35*0.92*(BY35-T35)</f>
        <v>-71.744375844522622</v>
      </c>
      <c r="AB35">
        <f>2*0.95*0.0000000567*(((BY35+$B$7)+273)^4-(T35+273)^4)</f>
        <v>-6.942049339734365</v>
      </c>
      <c r="AC35">
        <f t="shared" si="10"/>
        <v>12.110699746180686</v>
      </c>
      <c r="AD35">
        <v>-4.0964969286301202E-2</v>
      </c>
      <c r="AE35">
        <v>4.5986766752285399E-2</v>
      </c>
      <c r="AF35">
        <v>3.44067848918526</v>
      </c>
      <c r="AG35">
        <v>126</v>
      </c>
      <c r="AH35">
        <v>25</v>
      </c>
      <c r="AI35">
        <f t="shared" si="11"/>
        <v>1.0048511656104624</v>
      </c>
      <c r="AJ35">
        <f t="shared" si="12"/>
        <v>0.48511656104623935</v>
      </c>
      <c r="AK35">
        <f t="shared" si="13"/>
        <v>52198.278530774754</v>
      </c>
      <c r="AL35">
        <v>0</v>
      </c>
      <c r="AM35">
        <v>0</v>
      </c>
      <c r="AN35">
        <v>0</v>
      </c>
      <c r="AO35">
        <f t="shared" si="14"/>
        <v>0</v>
      </c>
      <c r="AP35" t="e">
        <f t="shared" si="15"/>
        <v>#DIV/0!</v>
      </c>
      <c r="AQ35">
        <v>-1</v>
      </c>
      <c r="AR35" t="s">
        <v>367</v>
      </c>
      <c r="AS35">
        <v>774.66265384615394</v>
      </c>
      <c r="AT35">
        <v>1225.99</v>
      </c>
      <c r="AU35">
        <f t="shared" si="16"/>
        <v>0.36813297510896992</v>
      </c>
      <c r="AV35">
        <v>0.5</v>
      </c>
      <c r="AW35">
        <f t="shared" si="17"/>
        <v>1429.0596001004158</v>
      </c>
      <c r="AX35">
        <f>I35</f>
        <v>31.785224829731256</v>
      </c>
      <c r="AY35">
        <f t="shared" si="18"/>
        <v>263.04198109650042</v>
      </c>
      <c r="AZ35">
        <f t="shared" si="19"/>
        <v>0.56154617900635406</v>
      </c>
      <c r="BA35">
        <f t="shared" si="20"/>
        <v>2.2941817701254402E-2</v>
      </c>
      <c r="BB35">
        <f t="shared" si="21"/>
        <v>-1</v>
      </c>
      <c r="BC35" t="s">
        <v>368</v>
      </c>
      <c r="BD35">
        <v>537.54</v>
      </c>
      <c r="BE35">
        <f t="shared" si="22"/>
        <v>688.45</v>
      </c>
      <c r="BF35">
        <f t="shared" si="23"/>
        <v>0.65557026095409399</v>
      </c>
      <c r="BG35">
        <f t="shared" si="24"/>
        <v>2.2807418982773378</v>
      </c>
      <c r="BH35">
        <f t="shared" si="25"/>
        <v>0.36813297510896992</v>
      </c>
      <c r="BI35" t="e">
        <f t="shared" si="26"/>
        <v>#DIV/0!</v>
      </c>
      <c r="BJ35">
        <f t="shared" si="27"/>
        <v>1699.81</v>
      </c>
      <c r="BK35">
        <f t="shared" si="28"/>
        <v>1429.0596001004158</v>
      </c>
      <c r="BL35">
        <f>($B$11*$D$9+$C$11*$D$9+$F$11*((CR35+CJ35)/MAX(CR35+CJ35+CS35, 0.1)*$I$9+CS35/MAX(CR35+CJ35+CS35, 0.1)*$J$9))/($B$11+$C$11+$F$11)</f>
        <v>0.84071725669363973</v>
      </c>
      <c r="BM35">
        <f>($B$11*$K$9+$C$11*$K$9+$F$11*((CR35+CJ35)/MAX(CR35+CJ35+CS35, 0.1)*$P$9+CS35/MAX(CR35+CJ35+CS35, 0.1)*$Q$9))/($B$11+$C$11+$F$11)</f>
        <v>0.19143451338727968</v>
      </c>
      <c r="BN35">
        <v>6</v>
      </c>
      <c r="BO35">
        <v>0.5</v>
      </c>
      <c r="BP35" t="s">
        <v>271</v>
      </c>
      <c r="BQ35">
        <v>1566915640.5999999</v>
      </c>
      <c r="BR35">
        <v>459.77</v>
      </c>
      <c r="BS35">
        <v>500.01299999999998</v>
      </c>
      <c r="BT35">
        <v>23.871700000000001</v>
      </c>
      <c r="BU35">
        <v>19.0412</v>
      </c>
      <c r="BV35">
        <v>500.02199999999999</v>
      </c>
      <c r="BW35">
        <v>98.758399999999995</v>
      </c>
      <c r="BX35">
        <v>0.199959</v>
      </c>
      <c r="BY35">
        <v>27.2178</v>
      </c>
      <c r="BZ35">
        <v>27.811399999999999</v>
      </c>
      <c r="CA35">
        <v>999.9</v>
      </c>
      <c r="CB35">
        <v>10003.1</v>
      </c>
      <c r="CC35">
        <v>0</v>
      </c>
      <c r="CD35">
        <v>7.9272499999999999</v>
      </c>
      <c r="CE35">
        <v>1699.81</v>
      </c>
      <c r="CF35">
        <v>0.97602299999999997</v>
      </c>
      <c r="CG35">
        <v>2.39768E-2</v>
      </c>
      <c r="CH35">
        <v>0</v>
      </c>
      <c r="CI35">
        <v>774.31200000000001</v>
      </c>
      <c r="CJ35">
        <v>4.99986</v>
      </c>
      <c r="CK35">
        <v>13136.2</v>
      </c>
      <c r="CL35">
        <v>13807.8</v>
      </c>
      <c r="CM35">
        <v>41.625</v>
      </c>
      <c r="CN35">
        <v>43.061999999999998</v>
      </c>
      <c r="CO35">
        <v>42.375</v>
      </c>
      <c r="CP35">
        <v>42.25</v>
      </c>
      <c r="CQ35">
        <v>43.686999999999998</v>
      </c>
      <c r="CR35">
        <v>1654.17</v>
      </c>
      <c r="CS35">
        <v>40.64</v>
      </c>
      <c r="CT35">
        <v>0</v>
      </c>
      <c r="CU35">
        <v>119.10000014305101</v>
      </c>
      <c r="CV35">
        <v>774.66265384615394</v>
      </c>
      <c r="CW35">
        <v>-1.4874871820586599</v>
      </c>
      <c r="CX35">
        <v>-6.36239319549275</v>
      </c>
      <c r="CY35">
        <v>13138.1961538462</v>
      </c>
      <c r="CZ35">
        <v>15</v>
      </c>
      <c r="DA35">
        <v>1566915595.0999999</v>
      </c>
      <c r="DB35" t="s">
        <v>369</v>
      </c>
      <c r="DC35">
        <v>19</v>
      </c>
      <c r="DD35">
        <v>-1.2E-2</v>
      </c>
      <c r="DE35">
        <v>0.17100000000000001</v>
      </c>
      <c r="DF35">
        <v>500</v>
      </c>
      <c r="DG35">
        <v>19</v>
      </c>
      <c r="DH35">
        <v>0.04</v>
      </c>
      <c r="DI35">
        <v>0.02</v>
      </c>
      <c r="DJ35">
        <v>31.7475700369687</v>
      </c>
      <c r="DK35">
        <v>-0.22990979149382501</v>
      </c>
      <c r="DL35">
        <v>0.10326945173771999</v>
      </c>
      <c r="DM35">
        <v>1</v>
      </c>
      <c r="DN35">
        <v>0.30444266105762702</v>
      </c>
      <c r="DO35">
        <v>2.8433355158180702E-2</v>
      </c>
      <c r="DP35">
        <v>6.8385532228642399E-3</v>
      </c>
      <c r="DQ35">
        <v>1</v>
      </c>
      <c r="DR35">
        <v>2</v>
      </c>
      <c r="DS35">
        <v>2</v>
      </c>
      <c r="DT35" t="s">
        <v>273</v>
      </c>
      <c r="DU35">
        <v>1.86676</v>
      </c>
      <c r="DV35">
        <v>1.8633</v>
      </c>
      <c r="DW35">
        <v>1.86894</v>
      </c>
      <c r="DX35">
        <v>1.8669100000000001</v>
      </c>
      <c r="DY35">
        <v>1.8714999999999999</v>
      </c>
      <c r="DZ35">
        <v>1.8640699999999999</v>
      </c>
      <c r="EA35">
        <v>1.86574</v>
      </c>
      <c r="EB35">
        <v>1.8656699999999999</v>
      </c>
      <c r="EC35" t="s">
        <v>274</v>
      </c>
      <c r="ED35" t="s">
        <v>19</v>
      </c>
      <c r="EE35" t="s">
        <v>19</v>
      </c>
      <c r="EF35" t="s">
        <v>19</v>
      </c>
      <c r="EG35" t="s">
        <v>275</v>
      </c>
      <c r="EH35" t="s">
        <v>276</v>
      </c>
      <c r="EI35" t="s">
        <v>277</v>
      </c>
      <c r="EJ35" t="s">
        <v>277</v>
      </c>
      <c r="EK35" t="s">
        <v>277</v>
      </c>
      <c r="EL35" t="s">
        <v>277</v>
      </c>
      <c r="EM35">
        <v>0</v>
      </c>
      <c r="EN35">
        <v>100</v>
      </c>
      <c r="EO35">
        <v>100</v>
      </c>
      <c r="EP35">
        <v>-1.2E-2</v>
      </c>
      <c r="EQ35">
        <v>0.17100000000000001</v>
      </c>
      <c r="ER35">
        <v>2</v>
      </c>
      <c r="ES35">
        <v>355.87599999999998</v>
      </c>
      <c r="ET35">
        <v>543.53700000000003</v>
      </c>
      <c r="EU35">
        <v>24.9999</v>
      </c>
      <c r="EV35">
        <v>26.813400000000001</v>
      </c>
      <c r="EW35">
        <v>30.0001</v>
      </c>
      <c r="EX35">
        <v>26.839300000000001</v>
      </c>
      <c r="EY35">
        <v>26.832699999999999</v>
      </c>
      <c r="EZ35">
        <v>26.308399999999999</v>
      </c>
      <c r="FA35">
        <v>32.326300000000003</v>
      </c>
      <c r="FB35">
        <v>59.904600000000002</v>
      </c>
      <c r="FC35">
        <v>25</v>
      </c>
      <c r="FD35">
        <v>500</v>
      </c>
      <c r="FE35">
        <v>19.025700000000001</v>
      </c>
      <c r="FF35">
        <v>101.871</v>
      </c>
      <c r="FG35">
        <v>102.325</v>
      </c>
    </row>
    <row r="36" spans="1:163" x14ac:dyDescent="0.2">
      <c r="A36">
        <v>20</v>
      </c>
      <c r="B36">
        <v>1566915761.0999999</v>
      </c>
      <c r="C36">
        <v>2413.2999999523199</v>
      </c>
      <c r="D36" t="s">
        <v>370</v>
      </c>
      <c r="E36" t="s">
        <v>371</v>
      </c>
      <c r="F36" t="s">
        <v>331</v>
      </c>
      <c r="G36">
        <v>1566915761.0999999</v>
      </c>
      <c r="H36">
        <f t="shared" si="0"/>
        <v>4.3204475225794335E-3</v>
      </c>
      <c r="I36">
        <f t="shared" si="1"/>
        <v>36.19735881391221</v>
      </c>
      <c r="J36">
        <f>BR36 - IF(AI36&gt;1, I36*BN36*100/(AK36*CB36), 0)</f>
        <v>553.96195808251468</v>
      </c>
      <c r="K36">
        <f>((Q36-H36/2)*J36-I36)/(Q36+H36/2)</f>
        <v>352.43775391006096</v>
      </c>
      <c r="L36">
        <f>K36*(BW36+BX36)/1000</f>
        <v>34.878655516959334</v>
      </c>
      <c r="M36">
        <f>(BR36 - IF(AI36&gt;1, I36*BN36*100/(AK36*CB36), 0))*(BW36+BX36)/1000</f>
        <v>54.822300083069315</v>
      </c>
      <c r="N36">
        <f t="shared" si="2"/>
        <v>0.32368684986840007</v>
      </c>
      <c r="O36">
        <f t="shared" si="3"/>
        <v>2.2359340467904691</v>
      </c>
      <c r="P36">
        <f>H36*(1000-(1000*0.61365*EXP(17.502*T36/(240.97+T36))/(BW36+BX36)+BT36)/2)/(1000*0.61365*EXP(17.502*T36/(240.97+T36))/(BW36+BX36)-BT36)</f>
        <v>0.29972689689751142</v>
      </c>
      <c r="Q36">
        <f t="shared" si="4"/>
        <v>0.18933400663045602</v>
      </c>
      <c r="R36">
        <f t="shared" si="5"/>
        <v>273.62718878655897</v>
      </c>
      <c r="S36">
        <f>(BY36+(R36+2*0.95*0.0000000567*(((BY36+$B$7)+273)^4-(BY36+273)^4)-44100*H36)/(1.84*29.3*O36+8*0.95*0.0000000567*(BY36+273)^3))</f>
        <v>27.865829418014098</v>
      </c>
      <c r="T36">
        <f>($C$7*BZ36+$D$7*CA36+$E$7*S36)</f>
        <v>27.782499999999999</v>
      </c>
      <c r="U36">
        <f>0.61365*EXP(17.502*T36/(240.97+T36))</f>
        <v>3.7469883110830473</v>
      </c>
      <c r="V36">
        <f t="shared" si="6"/>
        <v>65.149658933591454</v>
      </c>
      <c r="W36">
        <f t="shared" si="7"/>
        <v>2.3645076486816001</v>
      </c>
      <c r="X36">
        <f t="shared" si="8"/>
        <v>3.6293477009477471</v>
      </c>
      <c r="Y36">
        <f t="shared" si="9"/>
        <v>1.3824806624014472</v>
      </c>
      <c r="Z36">
        <f>(-H36*44100)</f>
        <v>-190.53173574575302</v>
      </c>
      <c r="AA36">
        <f>2*29.3*O36*0.92*(BY36-T36)</f>
        <v>-65.72041233542528</v>
      </c>
      <c r="AB36">
        <f>2*0.95*0.0000000567*(((BY36+$B$7)+273)^4-(T36+273)^4)</f>
        <v>-6.3757195825416479</v>
      </c>
      <c r="AC36">
        <f t="shared" si="10"/>
        <v>10.999321122839021</v>
      </c>
      <c r="AD36">
        <v>-4.0806135829241898E-2</v>
      </c>
      <c r="AE36">
        <v>4.5808462282161302E-2</v>
      </c>
      <c r="AF36">
        <v>3.4301041629502098</v>
      </c>
      <c r="AG36">
        <v>126</v>
      </c>
      <c r="AH36">
        <v>25</v>
      </c>
      <c r="AI36">
        <f t="shared" si="11"/>
        <v>1.0048696773975261</v>
      </c>
      <c r="AJ36">
        <f t="shared" si="12"/>
        <v>0.48696773975260843</v>
      </c>
      <c r="AK36">
        <f t="shared" si="13"/>
        <v>52000.807863128473</v>
      </c>
      <c r="AL36">
        <v>0</v>
      </c>
      <c r="AM36">
        <v>0</v>
      </c>
      <c r="AN36">
        <v>0</v>
      </c>
      <c r="AO36">
        <f t="shared" si="14"/>
        <v>0</v>
      </c>
      <c r="AP36" t="e">
        <f t="shared" si="15"/>
        <v>#DIV/0!</v>
      </c>
      <c r="AQ36">
        <v>-1</v>
      </c>
      <c r="AR36" t="s">
        <v>372</v>
      </c>
      <c r="AS36">
        <v>775.38230769230802</v>
      </c>
      <c r="AT36">
        <v>1237.0899999999999</v>
      </c>
      <c r="AU36">
        <f t="shared" si="16"/>
        <v>0.3732207780417689</v>
      </c>
      <c r="AV36">
        <v>0.5</v>
      </c>
      <c r="AW36">
        <f t="shared" si="17"/>
        <v>1429.3536001003952</v>
      </c>
      <c r="AX36">
        <f>I36</f>
        <v>36.19735881391221</v>
      </c>
      <c r="AY36">
        <f t="shared" si="18"/>
        <v>266.73223136313646</v>
      </c>
      <c r="AZ36">
        <f t="shared" si="19"/>
        <v>0.56937652070584999</v>
      </c>
      <c r="BA36">
        <f t="shared" si="20"/>
        <v>2.6023902560779598E-2</v>
      </c>
      <c r="BB36">
        <f t="shared" si="21"/>
        <v>-1</v>
      </c>
      <c r="BC36" t="s">
        <v>373</v>
      </c>
      <c r="BD36">
        <v>532.72</v>
      </c>
      <c r="BE36">
        <f t="shared" si="22"/>
        <v>704.36999999999989</v>
      </c>
      <c r="BF36">
        <f t="shared" si="23"/>
        <v>0.65549028537230714</v>
      </c>
      <c r="BG36">
        <f t="shared" si="24"/>
        <v>2.3222142964409067</v>
      </c>
      <c r="BH36">
        <f t="shared" si="25"/>
        <v>0.37322077804176895</v>
      </c>
      <c r="BI36" t="e">
        <f t="shared" si="26"/>
        <v>#DIV/0!</v>
      </c>
      <c r="BJ36">
        <f t="shared" si="27"/>
        <v>1700.16</v>
      </c>
      <c r="BK36">
        <f t="shared" si="28"/>
        <v>1429.3536001003952</v>
      </c>
      <c r="BL36">
        <f>($B$11*$D$9+$C$11*$D$9+$F$11*((CR36+CJ36)/MAX(CR36+CJ36+CS36, 0.1)*$I$9+CS36/MAX(CR36+CJ36+CS36, 0.1)*$J$9))/($B$11+$C$11+$F$11)</f>
        <v>0.8407171090370289</v>
      </c>
      <c r="BM36">
        <f>($B$11*$K$9+$C$11*$K$9+$F$11*((CR36+CJ36)/MAX(CR36+CJ36+CS36, 0.1)*$P$9+CS36/MAX(CR36+CJ36+CS36, 0.1)*$Q$9))/($B$11+$C$11+$F$11)</f>
        <v>0.19143421807405803</v>
      </c>
      <c r="BN36">
        <v>6</v>
      </c>
      <c r="BO36">
        <v>0.5</v>
      </c>
      <c r="BP36" t="s">
        <v>271</v>
      </c>
      <c r="BQ36">
        <v>1566915761.0999999</v>
      </c>
      <c r="BR36">
        <v>553.96199999999999</v>
      </c>
      <c r="BS36">
        <v>600.05999999999995</v>
      </c>
      <c r="BT36">
        <v>23.892600000000002</v>
      </c>
      <c r="BU36">
        <v>18.857099999999999</v>
      </c>
      <c r="BV36">
        <v>500.00400000000002</v>
      </c>
      <c r="BW36">
        <v>98.763999999999996</v>
      </c>
      <c r="BX36">
        <v>0.200016</v>
      </c>
      <c r="BY36">
        <v>27.237300000000001</v>
      </c>
      <c r="BZ36">
        <v>27.782499999999999</v>
      </c>
      <c r="CA36">
        <v>999.9</v>
      </c>
      <c r="CB36">
        <v>9963.75</v>
      </c>
      <c r="CC36">
        <v>0</v>
      </c>
      <c r="CD36">
        <v>7.9942000000000002</v>
      </c>
      <c r="CE36">
        <v>1700.16</v>
      </c>
      <c r="CF36">
        <v>0.97602800000000001</v>
      </c>
      <c r="CG36">
        <v>2.3972500000000001E-2</v>
      </c>
      <c r="CH36">
        <v>0</v>
      </c>
      <c r="CI36">
        <v>774.77</v>
      </c>
      <c r="CJ36">
        <v>4.99986</v>
      </c>
      <c r="CK36">
        <v>13148.3</v>
      </c>
      <c r="CL36">
        <v>13810.7</v>
      </c>
      <c r="CM36">
        <v>41.625</v>
      </c>
      <c r="CN36">
        <v>43</v>
      </c>
      <c r="CO36">
        <v>42.375</v>
      </c>
      <c r="CP36">
        <v>42.25</v>
      </c>
      <c r="CQ36">
        <v>43.625</v>
      </c>
      <c r="CR36">
        <v>1654.52</v>
      </c>
      <c r="CS36">
        <v>40.64</v>
      </c>
      <c r="CT36">
        <v>0</v>
      </c>
      <c r="CU36">
        <v>119.90000009536701</v>
      </c>
      <c r="CV36">
        <v>775.38230769230802</v>
      </c>
      <c r="CW36">
        <v>-4.4256410178363703</v>
      </c>
      <c r="CX36">
        <v>-78.235897582435499</v>
      </c>
      <c r="CY36">
        <v>13157.007692307699</v>
      </c>
      <c r="CZ36">
        <v>15</v>
      </c>
      <c r="DA36">
        <v>1566915716.0999999</v>
      </c>
      <c r="DB36" t="s">
        <v>374</v>
      </c>
      <c r="DC36">
        <v>20</v>
      </c>
      <c r="DD36">
        <v>-4.2999999999999997E-2</v>
      </c>
      <c r="DE36">
        <v>0.16600000000000001</v>
      </c>
      <c r="DF36">
        <v>600</v>
      </c>
      <c r="DG36">
        <v>19</v>
      </c>
      <c r="DH36">
        <v>0.11</v>
      </c>
      <c r="DI36">
        <v>0.02</v>
      </c>
      <c r="DJ36">
        <v>36.381645048715001</v>
      </c>
      <c r="DK36">
        <v>-0.62840492013183602</v>
      </c>
      <c r="DL36">
        <v>0.32119635367180499</v>
      </c>
      <c r="DM36">
        <v>0</v>
      </c>
      <c r="DN36">
        <v>0.31795476644360099</v>
      </c>
      <c r="DO36">
        <v>2.34324173124007E-2</v>
      </c>
      <c r="DP36">
        <v>6.29903526244582E-3</v>
      </c>
      <c r="DQ36">
        <v>1</v>
      </c>
      <c r="DR36">
        <v>1</v>
      </c>
      <c r="DS36">
        <v>2</v>
      </c>
      <c r="DT36" t="s">
        <v>283</v>
      </c>
      <c r="DU36">
        <v>1.86676</v>
      </c>
      <c r="DV36">
        <v>1.8633599999999999</v>
      </c>
      <c r="DW36">
        <v>1.8689199999999999</v>
      </c>
      <c r="DX36">
        <v>1.8669199999999999</v>
      </c>
      <c r="DY36">
        <v>1.8715200000000001</v>
      </c>
      <c r="DZ36">
        <v>1.8640699999999999</v>
      </c>
      <c r="EA36">
        <v>1.8656999999999999</v>
      </c>
      <c r="EB36">
        <v>1.86565</v>
      </c>
      <c r="EC36" t="s">
        <v>274</v>
      </c>
      <c r="ED36" t="s">
        <v>19</v>
      </c>
      <c r="EE36" t="s">
        <v>19</v>
      </c>
      <c r="EF36" t="s">
        <v>19</v>
      </c>
      <c r="EG36" t="s">
        <v>275</v>
      </c>
      <c r="EH36" t="s">
        <v>276</v>
      </c>
      <c r="EI36" t="s">
        <v>277</v>
      </c>
      <c r="EJ36" t="s">
        <v>277</v>
      </c>
      <c r="EK36" t="s">
        <v>277</v>
      </c>
      <c r="EL36" t="s">
        <v>277</v>
      </c>
      <c r="EM36">
        <v>0</v>
      </c>
      <c r="EN36">
        <v>100</v>
      </c>
      <c r="EO36">
        <v>100</v>
      </c>
      <c r="EP36">
        <v>-4.2999999999999997E-2</v>
      </c>
      <c r="EQ36">
        <v>0.16600000000000001</v>
      </c>
      <c r="ER36">
        <v>2</v>
      </c>
      <c r="ES36">
        <v>355.89100000000002</v>
      </c>
      <c r="ET36">
        <v>543.45299999999997</v>
      </c>
      <c r="EU36">
        <v>24.999600000000001</v>
      </c>
      <c r="EV36">
        <v>26.822500000000002</v>
      </c>
      <c r="EW36">
        <v>30</v>
      </c>
      <c r="EX36">
        <v>26.8507</v>
      </c>
      <c r="EY36">
        <v>26.843900000000001</v>
      </c>
      <c r="EZ36">
        <v>30.447700000000001</v>
      </c>
      <c r="FA36">
        <v>33.076999999999998</v>
      </c>
      <c r="FB36">
        <v>58.731900000000003</v>
      </c>
      <c r="FC36">
        <v>25</v>
      </c>
      <c r="FD36">
        <v>600</v>
      </c>
      <c r="FE36">
        <v>18.833200000000001</v>
      </c>
      <c r="FF36">
        <v>101.872</v>
      </c>
      <c r="FG36">
        <v>102.324</v>
      </c>
    </row>
    <row r="37" spans="1:163" x14ac:dyDescent="0.2">
      <c r="A37">
        <v>21</v>
      </c>
      <c r="B37">
        <v>1566915881.5999999</v>
      </c>
      <c r="C37">
        <v>2533.7999999523199</v>
      </c>
      <c r="D37" t="s">
        <v>375</v>
      </c>
      <c r="E37" t="s">
        <v>376</v>
      </c>
      <c r="F37" t="s">
        <v>331</v>
      </c>
      <c r="G37">
        <v>1566915881.5999999</v>
      </c>
      <c r="H37">
        <f t="shared" si="0"/>
        <v>4.0861963530791877E-3</v>
      </c>
      <c r="I37">
        <f t="shared" si="1"/>
        <v>38.890531169454562</v>
      </c>
      <c r="J37">
        <f>BR37 - IF(AI37&gt;1, I37*BN37*100/(AK37*CB37), 0)</f>
        <v>749.92995524982803</v>
      </c>
      <c r="K37">
        <f>((Q37-H37/2)*J37-I37)/(Q37+H37/2)</f>
        <v>515.00821931964128</v>
      </c>
      <c r="L37">
        <f>K37*(BW37+BX37)/1000</f>
        <v>50.968213306749242</v>
      </c>
      <c r="M37">
        <f>(BR37 - IF(AI37&gt;1, I37*BN37*100/(AK37*CB37), 0))*(BW37+BX37)/1000</f>
        <v>74.217436713512299</v>
      </c>
      <c r="N37">
        <f t="shared" si="2"/>
        <v>0.30040207451389084</v>
      </c>
      <c r="O37">
        <f t="shared" si="3"/>
        <v>2.2409289248787245</v>
      </c>
      <c r="P37">
        <f>H37*(1000-(1000*0.61365*EXP(17.502*T37/(240.97+T37))/(BW37+BX37)+BT37)/2)/(1000*0.61365*EXP(17.502*T37/(240.97+T37))/(BW37+BX37)-BT37)</f>
        <v>0.27968969802037102</v>
      </c>
      <c r="Q37">
        <f t="shared" si="4"/>
        <v>0.17654783574253058</v>
      </c>
      <c r="R37">
        <f t="shared" si="5"/>
        <v>273.60907103918549</v>
      </c>
      <c r="S37">
        <f>(BY37+(R37+2*0.95*0.0000000567*(((BY37+$B$7)+273)^4-(BY37+273)^4)-44100*H37)/(1.84*29.3*O37+8*0.95*0.0000000567*(BY37+273)^3))</f>
        <v>27.950590272351992</v>
      </c>
      <c r="T37">
        <f>($C$7*BZ37+$D$7*CA37+$E$7*S37)</f>
        <v>27.811499999999999</v>
      </c>
      <c r="U37">
        <f>0.61365*EXP(17.502*T37/(240.97+T37))</f>
        <v>3.7533379177465487</v>
      </c>
      <c r="V37">
        <f t="shared" si="6"/>
        <v>64.775849853509186</v>
      </c>
      <c r="W37">
        <f t="shared" si="7"/>
        <v>2.3520712798624999</v>
      </c>
      <c r="X37">
        <f t="shared" si="8"/>
        <v>3.6310928921530441</v>
      </c>
      <c r="Y37">
        <f t="shared" si="9"/>
        <v>1.4012666378840488</v>
      </c>
      <c r="Z37">
        <f>(-H37*44100)</f>
        <v>-180.20125917079218</v>
      </c>
      <c r="AA37">
        <f>2*29.3*O37*0.92*(BY37-T37)</f>
        <v>-68.38013547210285</v>
      </c>
      <c r="AB37">
        <f>2*0.95*0.0000000567*(((BY37+$B$7)+273)^4-(T37+273)^4)</f>
        <v>-6.620190071710609</v>
      </c>
      <c r="AC37">
        <f t="shared" si="10"/>
        <v>18.407486324579835</v>
      </c>
      <c r="AD37">
        <v>-4.0939984395460101E-2</v>
      </c>
      <c r="AE37">
        <v>4.5958719023519702E-2</v>
      </c>
      <c r="AF37">
        <v>3.4390160489741701</v>
      </c>
      <c r="AG37">
        <v>126</v>
      </c>
      <c r="AH37">
        <v>25</v>
      </c>
      <c r="AI37">
        <f t="shared" si="11"/>
        <v>1.0048544540492659</v>
      </c>
      <c r="AJ37">
        <f t="shared" si="12"/>
        <v>0.48544540492658772</v>
      </c>
      <c r="AK37">
        <f t="shared" si="13"/>
        <v>52163.08978322905</v>
      </c>
      <c r="AL37">
        <v>0</v>
      </c>
      <c r="AM37">
        <v>0</v>
      </c>
      <c r="AN37">
        <v>0</v>
      </c>
      <c r="AO37">
        <f t="shared" si="14"/>
        <v>0</v>
      </c>
      <c r="AP37" t="e">
        <f t="shared" si="15"/>
        <v>#DIV/0!</v>
      </c>
      <c r="AQ37">
        <v>-1</v>
      </c>
      <c r="AR37" t="s">
        <v>377</v>
      </c>
      <c r="AS37">
        <v>768.23865384615397</v>
      </c>
      <c r="AT37">
        <v>1189.23</v>
      </c>
      <c r="AU37">
        <f t="shared" si="16"/>
        <v>0.35400330142516256</v>
      </c>
      <c r="AV37">
        <v>0.5</v>
      </c>
      <c r="AW37">
        <f t="shared" si="17"/>
        <v>1429.2609001003768</v>
      </c>
      <c r="AX37">
        <f>I37</f>
        <v>38.890531169454562</v>
      </c>
      <c r="AY37">
        <f t="shared" si="18"/>
        <v>252.98153861671642</v>
      </c>
      <c r="AZ37">
        <f t="shared" si="19"/>
        <v>0.56169958712780543</v>
      </c>
      <c r="BA37">
        <f t="shared" si="20"/>
        <v>2.7909901660818578E-2</v>
      </c>
      <c r="BB37">
        <f t="shared" si="21"/>
        <v>-1</v>
      </c>
      <c r="BC37" t="s">
        <v>378</v>
      </c>
      <c r="BD37">
        <v>521.24</v>
      </c>
      <c r="BE37">
        <f t="shared" si="22"/>
        <v>667.99</v>
      </c>
      <c r="BF37">
        <f t="shared" si="23"/>
        <v>0.63023600076924213</v>
      </c>
      <c r="BG37">
        <f t="shared" si="24"/>
        <v>2.281540173432584</v>
      </c>
      <c r="BH37">
        <f t="shared" si="25"/>
        <v>0.35400330142516256</v>
      </c>
      <c r="BI37" t="e">
        <f t="shared" si="26"/>
        <v>#DIV/0!</v>
      </c>
      <c r="BJ37">
        <f t="shared" si="27"/>
        <v>1700.05</v>
      </c>
      <c r="BK37">
        <f t="shared" si="28"/>
        <v>1429.2609001003768</v>
      </c>
      <c r="BL37">
        <f>($B$11*$D$9+$C$11*$D$9+$F$11*((CR37+CJ37)/MAX(CR37+CJ37+CS37, 0.1)*$I$9+CS37/MAX(CR37+CJ37+CS37, 0.1)*$J$9))/($B$11+$C$11+$F$11)</f>
        <v>0.84071697897142839</v>
      </c>
      <c r="BM37">
        <f>($B$11*$K$9+$C$11*$K$9+$F$11*((CR37+CJ37)/MAX(CR37+CJ37+CS37, 0.1)*$P$9+CS37/MAX(CR37+CJ37+CS37, 0.1)*$Q$9))/($B$11+$C$11+$F$11)</f>
        <v>0.19143395794285703</v>
      </c>
      <c r="BN37">
        <v>6</v>
      </c>
      <c r="BO37">
        <v>0.5</v>
      </c>
      <c r="BP37" t="s">
        <v>271</v>
      </c>
      <c r="BQ37">
        <v>1566915881.5999999</v>
      </c>
      <c r="BR37">
        <v>749.93</v>
      </c>
      <c r="BS37">
        <v>800.04399999999998</v>
      </c>
      <c r="BT37">
        <v>23.766500000000001</v>
      </c>
      <c r="BU37">
        <v>19.003900000000002</v>
      </c>
      <c r="BV37">
        <v>500.06400000000002</v>
      </c>
      <c r="BW37">
        <v>98.765799999999999</v>
      </c>
      <c r="BX37">
        <v>0.20002500000000001</v>
      </c>
      <c r="BY37">
        <v>27.2455</v>
      </c>
      <c r="BZ37">
        <v>27.811499999999999</v>
      </c>
      <c r="CA37">
        <v>999.9</v>
      </c>
      <c r="CB37">
        <v>9996.25</v>
      </c>
      <c r="CC37">
        <v>0</v>
      </c>
      <c r="CD37">
        <v>8.1415000000000006</v>
      </c>
      <c r="CE37">
        <v>1700.05</v>
      </c>
      <c r="CF37">
        <v>0.97602800000000001</v>
      </c>
      <c r="CG37">
        <v>2.3972500000000001E-2</v>
      </c>
      <c r="CH37">
        <v>0</v>
      </c>
      <c r="CI37">
        <v>767.505</v>
      </c>
      <c r="CJ37">
        <v>4.99986</v>
      </c>
      <c r="CK37">
        <v>13040.1</v>
      </c>
      <c r="CL37">
        <v>13809.8</v>
      </c>
      <c r="CM37">
        <v>41.75</v>
      </c>
      <c r="CN37">
        <v>43.061999999999998</v>
      </c>
      <c r="CO37">
        <v>42.375</v>
      </c>
      <c r="CP37">
        <v>42.375</v>
      </c>
      <c r="CQ37">
        <v>43.75</v>
      </c>
      <c r="CR37">
        <v>1654.42</v>
      </c>
      <c r="CS37">
        <v>40.630000000000003</v>
      </c>
      <c r="CT37">
        <v>0</v>
      </c>
      <c r="CU37">
        <v>119.90000009536701</v>
      </c>
      <c r="CV37">
        <v>768.23865384615397</v>
      </c>
      <c r="CW37">
        <v>-7.5973675147925599</v>
      </c>
      <c r="CX37">
        <v>-129.00170952904099</v>
      </c>
      <c r="CY37">
        <v>13055.9807692308</v>
      </c>
      <c r="CZ37">
        <v>15</v>
      </c>
      <c r="DA37">
        <v>1566915835.0999999</v>
      </c>
      <c r="DB37" t="s">
        <v>379</v>
      </c>
      <c r="DC37">
        <v>21</v>
      </c>
      <c r="DD37">
        <v>0.23100000000000001</v>
      </c>
      <c r="DE37">
        <v>0.161</v>
      </c>
      <c r="DF37">
        <v>800</v>
      </c>
      <c r="DG37">
        <v>19</v>
      </c>
      <c r="DH37">
        <v>0.03</v>
      </c>
      <c r="DI37">
        <v>0.02</v>
      </c>
      <c r="DJ37">
        <v>39.206742441870503</v>
      </c>
      <c r="DK37">
        <v>-1.8684381250080599</v>
      </c>
      <c r="DL37">
        <v>0.36733430544610302</v>
      </c>
      <c r="DM37">
        <v>0</v>
      </c>
      <c r="DN37">
        <v>0.31115427486880598</v>
      </c>
      <c r="DO37">
        <v>-3.58316062125118E-3</v>
      </c>
      <c r="DP37">
        <v>4.3602051398027699E-3</v>
      </c>
      <c r="DQ37">
        <v>1</v>
      </c>
      <c r="DR37">
        <v>1</v>
      </c>
      <c r="DS37">
        <v>2</v>
      </c>
      <c r="DT37" t="s">
        <v>283</v>
      </c>
      <c r="DU37">
        <v>1.86676</v>
      </c>
      <c r="DV37">
        <v>1.8633599999999999</v>
      </c>
      <c r="DW37">
        <v>1.86894</v>
      </c>
      <c r="DX37">
        <v>1.8669199999999999</v>
      </c>
      <c r="DY37">
        <v>1.8714900000000001</v>
      </c>
      <c r="DZ37">
        <v>1.86412</v>
      </c>
      <c r="EA37">
        <v>1.8656999999999999</v>
      </c>
      <c r="EB37">
        <v>1.8656699999999999</v>
      </c>
      <c r="EC37" t="s">
        <v>274</v>
      </c>
      <c r="ED37" t="s">
        <v>19</v>
      </c>
      <c r="EE37" t="s">
        <v>19</v>
      </c>
      <c r="EF37" t="s">
        <v>19</v>
      </c>
      <c r="EG37" t="s">
        <v>275</v>
      </c>
      <c r="EH37" t="s">
        <v>276</v>
      </c>
      <c r="EI37" t="s">
        <v>277</v>
      </c>
      <c r="EJ37" t="s">
        <v>277</v>
      </c>
      <c r="EK37" t="s">
        <v>277</v>
      </c>
      <c r="EL37" t="s">
        <v>277</v>
      </c>
      <c r="EM37">
        <v>0</v>
      </c>
      <c r="EN37">
        <v>100</v>
      </c>
      <c r="EO37">
        <v>100</v>
      </c>
      <c r="EP37">
        <v>0.23100000000000001</v>
      </c>
      <c r="EQ37">
        <v>0.161</v>
      </c>
      <c r="ER37">
        <v>2</v>
      </c>
      <c r="ES37">
        <v>355.928</v>
      </c>
      <c r="ET37">
        <v>543.78800000000001</v>
      </c>
      <c r="EU37">
        <v>25.0002</v>
      </c>
      <c r="EV37">
        <v>26.836099999999998</v>
      </c>
      <c r="EW37">
        <v>30.0001</v>
      </c>
      <c r="EX37">
        <v>26.861999999999998</v>
      </c>
      <c r="EY37">
        <v>26.8597</v>
      </c>
      <c r="EZ37">
        <v>38.403500000000001</v>
      </c>
      <c r="FA37">
        <v>32.1402</v>
      </c>
      <c r="FB37">
        <v>57.689</v>
      </c>
      <c r="FC37">
        <v>25</v>
      </c>
      <c r="FD37">
        <v>800</v>
      </c>
      <c r="FE37">
        <v>18.996200000000002</v>
      </c>
      <c r="FF37">
        <v>101.867</v>
      </c>
      <c r="FG37">
        <v>102.32599999999999</v>
      </c>
    </row>
    <row r="38" spans="1:163" x14ac:dyDescent="0.2">
      <c r="A38">
        <v>22</v>
      </c>
      <c r="B38">
        <v>1566916002.0999999</v>
      </c>
      <c r="C38">
        <v>2654.2999999523199</v>
      </c>
      <c r="D38" t="s">
        <v>380</v>
      </c>
      <c r="E38" t="s">
        <v>381</v>
      </c>
      <c r="F38" t="s">
        <v>331</v>
      </c>
      <c r="G38">
        <v>1566916002.0999999</v>
      </c>
      <c r="H38">
        <f t="shared" si="0"/>
        <v>3.5766191637629291E-3</v>
      </c>
      <c r="I38">
        <f t="shared" si="1"/>
        <v>38.781549103870567</v>
      </c>
      <c r="J38">
        <f>BR38 - IF(AI38&gt;1, I38*BN38*100/(AK38*CB38), 0)</f>
        <v>949.46695555590895</v>
      </c>
      <c r="K38">
        <f>((Q38-H38/2)*J38-I38)/(Q38+H38/2)</f>
        <v>670.47345519683222</v>
      </c>
      <c r="L38">
        <f>K38*(BW38+BX38)/1000</f>
        <v>66.357400174400567</v>
      </c>
      <c r="M38">
        <f>(BR38 - IF(AI38&gt;1, I38*BN38*100/(AK38*CB38), 0))*(BW38+BX38)/1000</f>
        <v>93.969654180711728</v>
      </c>
      <c r="N38">
        <f t="shared" si="2"/>
        <v>0.25172302124203427</v>
      </c>
      <c r="O38">
        <f t="shared" si="3"/>
        <v>2.2442517533608517</v>
      </c>
      <c r="P38">
        <f>H38*(1000-(1000*0.61365*EXP(17.502*T38/(240.97+T38))/(BW38+BX38)+BT38)/2)/(1000*0.61365*EXP(17.502*T38/(240.97+T38))/(BW38+BX38)-BT38)</f>
        <v>0.23702350042982123</v>
      </c>
      <c r="Q38">
        <f t="shared" si="4"/>
        <v>0.14938879941236863</v>
      </c>
      <c r="R38">
        <f t="shared" si="5"/>
        <v>273.60268708031566</v>
      </c>
      <c r="S38">
        <f>(BY38+(R38+2*0.95*0.0000000567*(((BY38+$B$7)+273)^4-(BY38+273)^4)-44100*H38)/(1.84*29.3*O38+8*0.95*0.0000000567*(BY38+273)^3))</f>
        <v>28.16565796874216</v>
      </c>
      <c r="T38">
        <f>($C$7*BZ38+$D$7*CA38+$E$7*S38)</f>
        <v>27.994399999999999</v>
      </c>
      <c r="U38">
        <f>0.61365*EXP(17.502*T38/(240.97+T38))</f>
        <v>3.7936009896680822</v>
      </c>
      <c r="V38">
        <f t="shared" si="6"/>
        <v>64.445290938210121</v>
      </c>
      <c r="W38">
        <f t="shared" si="7"/>
        <v>2.3464826490304</v>
      </c>
      <c r="X38">
        <f t="shared" si="8"/>
        <v>3.6410459396951098</v>
      </c>
      <c r="Y38">
        <f t="shared" si="9"/>
        <v>1.4471183406376822</v>
      </c>
      <c r="Z38">
        <f>(-H38*44100)</f>
        <v>-157.72890512194516</v>
      </c>
      <c r="AA38">
        <f>2*29.3*O38*0.92*(BY38-T38)</f>
        <v>-84.960652990192699</v>
      </c>
      <c r="AB38">
        <f>2*0.95*0.0000000567*(((BY38+$B$7)+273)^4-(T38+273)^4)</f>
        <v>-8.2226661548810878</v>
      </c>
      <c r="AC38">
        <f t="shared" si="10"/>
        <v>22.690462813296705</v>
      </c>
      <c r="AD38">
        <v>-4.1029174562856298E-2</v>
      </c>
      <c r="AE38">
        <v>4.6058842799909697E-2</v>
      </c>
      <c r="AF38">
        <v>3.4449489808242202</v>
      </c>
      <c r="AG38">
        <v>126</v>
      </c>
      <c r="AH38">
        <v>25</v>
      </c>
      <c r="AI38">
        <f t="shared" si="11"/>
        <v>1.0048450315204727</v>
      </c>
      <c r="AJ38">
        <f t="shared" si="12"/>
        <v>0.48450315204726646</v>
      </c>
      <c r="AK38">
        <f t="shared" si="13"/>
        <v>52264.045522341745</v>
      </c>
      <c r="AL38">
        <v>0</v>
      </c>
      <c r="AM38">
        <v>0</v>
      </c>
      <c r="AN38">
        <v>0</v>
      </c>
      <c r="AO38">
        <f t="shared" si="14"/>
        <v>0</v>
      </c>
      <c r="AP38" t="e">
        <f t="shared" si="15"/>
        <v>#DIV/0!</v>
      </c>
      <c r="AQ38">
        <v>-1</v>
      </c>
      <c r="AR38" t="s">
        <v>382</v>
      </c>
      <c r="AS38">
        <v>759.85699999999997</v>
      </c>
      <c r="AT38">
        <v>1144.27</v>
      </c>
      <c r="AU38">
        <f t="shared" si="16"/>
        <v>0.33594606168124652</v>
      </c>
      <c r="AV38">
        <v>0.5</v>
      </c>
      <c r="AW38">
        <f t="shared" si="17"/>
        <v>1429.2273001003794</v>
      </c>
      <c r="AX38">
        <f>I38</f>
        <v>38.781549103870567</v>
      </c>
      <c r="AY38">
        <f t="shared" si="18"/>
        <v>240.07164135802174</v>
      </c>
      <c r="AZ38">
        <f t="shared" si="19"/>
        <v>0.54942452393228869</v>
      </c>
      <c r="BA38">
        <f t="shared" si="20"/>
        <v>2.783430536281848E-2</v>
      </c>
      <c r="BB38">
        <f t="shared" si="21"/>
        <v>-1</v>
      </c>
      <c r="BC38" t="s">
        <v>383</v>
      </c>
      <c r="BD38">
        <v>515.58000000000004</v>
      </c>
      <c r="BE38">
        <f t="shared" si="22"/>
        <v>628.68999999999994</v>
      </c>
      <c r="BF38">
        <f t="shared" si="23"/>
        <v>0.61145079450921769</v>
      </c>
      <c r="BG38">
        <f t="shared" si="24"/>
        <v>2.2193839947243879</v>
      </c>
      <c r="BH38">
        <f t="shared" si="25"/>
        <v>0.33594606168124658</v>
      </c>
      <c r="BI38" t="e">
        <f t="shared" si="26"/>
        <v>#DIV/0!</v>
      </c>
      <c r="BJ38">
        <f t="shared" si="27"/>
        <v>1700.01</v>
      </c>
      <c r="BK38">
        <f t="shared" si="28"/>
        <v>1429.2273001003794</v>
      </c>
      <c r="BL38">
        <f>($B$11*$D$9+$C$11*$D$9+$F$11*((CR38+CJ38)/MAX(CR38+CJ38+CS38, 0.1)*$I$9+CS38/MAX(CR38+CJ38+CS38, 0.1)*$J$9))/($B$11+$C$11+$F$11)</f>
        <v>0.84071699584142412</v>
      </c>
      <c r="BM38">
        <f>($B$11*$K$9+$C$11*$K$9+$F$11*((CR38+CJ38)/MAX(CR38+CJ38+CS38, 0.1)*$P$9+CS38/MAX(CR38+CJ38+CS38, 0.1)*$Q$9))/($B$11+$C$11+$F$11)</f>
        <v>0.19143399168284825</v>
      </c>
      <c r="BN38">
        <v>6</v>
      </c>
      <c r="BO38">
        <v>0.5</v>
      </c>
      <c r="BP38" t="s">
        <v>271</v>
      </c>
      <c r="BQ38">
        <v>1566916002.0999999</v>
      </c>
      <c r="BR38">
        <v>949.46699999999998</v>
      </c>
      <c r="BS38">
        <v>999.85199999999998</v>
      </c>
      <c r="BT38">
        <v>23.7088</v>
      </c>
      <c r="BU38">
        <v>19.5396</v>
      </c>
      <c r="BV38">
        <v>500.03500000000003</v>
      </c>
      <c r="BW38">
        <v>98.771000000000001</v>
      </c>
      <c r="BX38">
        <v>0.199958</v>
      </c>
      <c r="BY38">
        <v>27.292200000000001</v>
      </c>
      <c r="BZ38">
        <v>27.994399999999999</v>
      </c>
      <c r="CA38">
        <v>999.9</v>
      </c>
      <c r="CB38">
        <v>10017.5</v>
      </c>
      <c r="CC38">
        <v>0</v>
      </c>
      <c r="CD38">
        <v>8.0879300000000001</v>
      </c>
      <c r="CE38">
        <v>1700.01</v>
      </c>
      <c r="CF38">
        <v>0.97602800000000001</v>
      </c>
      <c r="CG38">
        <v>2.3972500000000001E-2</v>
      </c>
      <c r="CH38">
        <v>0</v>
      </c>
      <c r="CI38">
        <v>758.947</v>
      </c>
      <c r="CJ38">
        <v>4.99986</v>
      </c>
      <c r="CK38">
        <v>12910</v>
      </c>
      <c r="CL38">
        <v>13809.5</v>
      </c>
      <c r="CM38">
        <v>41.811999999999998</v>
      </c>
      <c r="CN38">
        <v>43.25</v>
      </c>
      <c r="CO38">
        <v>42.436999999999998</v>
      </c>
      <c r="CP38">
        <v>42.561999999999998</v>
      </c>
      <c r="CQ38">
        <v>43.75</v>
      </c>
      <c r="CR38">
        <v>1654.38</v>
      </c>
      <c r="CS38">
        <v>40.630000000000003</v>
      </c>
      <c r="CT38">
        <v>0</v>
      </c>
      <c r="CU38">
        <v>119.90000009536701</v>
      </c>
      <c r="CV38">
        <v>759.85699999999997</v>
      </c>
      <c r="CW38">
        <v>-6.7748376120527301</v>
      </c>
      <c r="CX38">
        <v>-119.818803491759</v>
      </c>
      <c r="CY38">
        <v>12923.973076923099</v>
      </c>
      <c r="CZ38">
        <v>15</v>
      </c>
      <c r="DA38">
        <v>1566915958.2</v>
      </c>
      <c r="DB38" t="s">
        <v>384</v>
      </c>
      <c r="DC38">
        <v>22</v>
      </c>
      <c r="DD38">
        <v>0.379</v>
      </c>
      <c r="DE38">
        <v>0.17100000000000001</v>
      </c>
      <c r="DF38">
        <v>1000</v>
      </c>
      <c r="DG38">
        <v>19</v>
      </c>
      <c r="DH38">
        <v>0.05</v>
      </c>
      <c r="DI38">
        <v>0.02</v>
      </c>
      <c r="DJ38">
        <v>38.740034807254297</v>
      </c>
      <c r="DK38">
        <v>2.8506181453369801</v>
      </c>
      <c r="DL38">
        <v>2.3709847501511798</v>
      </c>
      <c r="DM38">
        <v>0</v>
      </c>
      <c r="DN38">
        <v>0.25477377111334698</v>
      </c>
      <c r="DO38">
        <v>3.0453480669333899E-2</v>
      </c>
      <c r="DP38">
        <v>1.78518750361755E-2</v>
      </c>
      <c r="DQ38">
        <v>1</v>
      </c>
      <c r="DR38">
        <v>1</v>
      </c>
      <c r="DS38">
        <v>2</v>
      </c>
      <c r="DT38" t="s">
        <v>283</v>
      </c>
      <c r="DU38">
        <v>1.86676</v>
      </c>
      <c r="DV38">
        <v>1.8633200000000001</v>
      </c>
      <c r="DW38">
        <v>1.86894</v>
      </c>
      <c r="DX38">
        <v>1.8669100000000001</v>
      </c>
      <c r="DY38">
        <v>1.8714999999999999</v>
      </c>
      <c r="DZ38">
        <v>1.8641099999999999</v>
      </c>
      <c r="EA38">
        <v>1.8656999999999999</v>
      </c>
      <c r="EB38">
        <v>1.8656900000000001</v>
      </c>
      <c r="EC38" t="s">
        <v>274</v>
      </c>
      <c r="ED38" t="s">
        <v>19</v>
      </c>
      <c r="EE38" t="s">
        <v>19</v>
      </c>
      <c r="EF38" t="s">
        <v>19</v>
      </c>
      <c r="EG38" t="s">
        <v>275</v>
      </c>
      <c r="EH38" t="s">
        <v>276</v>
      </c>
      <c r="EI38" t="s">
        <v>277</v>
      </c>
      <c r="EJ38" t="s">
        <v>277</v>
      </c>
      <c r="EK38" t="s">
        <v>277</v>
      </c>
      <c r="EL38" t="s">
        <v>277</v>
      </c>
      <c r="EM38">
        <v>0</v>
      </c>
      <c r="EN38">
        <v>100</v>
      </c>
      <c r="EO38">
        <v>100</v>
      </c>
      <c r="EP38">
        <v>0.379</v>
      </c>
      <c r="EQ38">
        <v>0.17100000000000001</v>
      </c>
      <c r="ER38">
        <v>2</v>
      </c>
      <c r="ES38">
        <v>355.92599999999999</v>
      </c>
      <c r="ET38">
        <v>544.35400000000004</v>
      </c>
      <c r="EU38">
        <v>25.000699999999998</v>
      </c>
      <c r="EV38">
        <v>26.867899999999999</v>
      </c>
      <c r="EW38">
        <v>30.0001</v>
      </c>
      <c r="EX38">
        <v>26.889299999999999</v>
      </c>
      <c r="EY38">
        <v>26.886800000000001</v>
      </c>
      <c r="EZ38">
        <v>46.011299999999999</v>
      </c>
      <c r="FA38">
        <v>29.043099999999999</v>
      </c>
      <c r="FB38">
        <v>56.689599999999999</v>
      </c>
      <c r="FC38">
        <v>25</v>
      </c>
      <c r="FD38">
        <v>1000</v>
      </c>
      <c r="FE38">
        <v>19.711600000000001</v>
      </c>
      <c r="FF38">
        <v>101.863</v>
      </c>
      <c r="FG38">
        <v>102.319</v>
      </c>
    </row>
    <row r="39" spans="1:163" x14ac:dyDescent="0.2">
      <c r="A39">
        <v>23</v>
      </c>
      <c r="B39">
        <v>1566916493.7</v>
      </c>
      <c r="C39">
        <v>3145.9000000953702</v>
      </c>
      <c r="D39" t="s">
        <v>385</v>
      </c>
      <c r="E39" t="s">
        <v>386</v>
      </c>
      <c r="F39" t="s">
        <v>387</v>
      </c>
      <c r="G39">
        <v>1566916493.7</v>
      </c>
      <c r="H39">
        <f t="shared" si="0"/>
        <v>6.0425895195562618E-3</v>
      </c>
      <c r="I39">
        <f t="shared" si="1"/>
        <v>26.645824246195296</v>
      </c>
      <c r="J39">
        <f>BR39 - IF(AI39&gt;1, I39*BN39*100/(AK39*CB39), 0)</f>
        <v>365.5799690937788</v>
      </c>
      <c r="K39">
        <f>((Q39-H39/2)*J39-I39)/(Q39+H39/2)</f>
        <v>262.66449923048486</v>
      </c>
      <c r="L39">
        <f>K39*(BW39+BX39)/1000</f>
        <v>25.998705229738384</v>
      </c>
      <c r="M39">
        <f>(BR39 - IF(AI39&gt;1, I39*BN39*100/(AK39*CB39), 0))*(BW39+BX39)/1000</f>
        <v>36.185346258101859</v>
      </c>
      <c r="N39">
        <f t="shared" si="2"/>
        <v>0.48966300795110651</v>
      </c>
      <c r="O39">
        <f t="shared" si="3"/>
        <v>2.234757813913435</v>
      </c>
      <c r="P39">
        <f>H39*(1000-(1000*0.61365*EXP(17.502*T39/(240.97+T39))/(BW39+BX39)+BT39)/2)/(1000*0.61365*EXP(17.502*T39/(240.97+T39))/(BW39+BX39)-BT39)</f>
        <v>0.43694598357077108</v>
      </c>
      <c r="Q39">
        <f t="shared" si="4"/>
        <v>0.2773532103979981</v>
      </c>
      <c r="R39">
        <f t="shared" si="5"/>
        <v>273.58146694573406</v>
      </c>
      <c r="S39">
        <f>(BY39+(R39+2*0.95*0.0000000567*(((BY39+$B$7)+273)^4-(BY39+273)^4)-44100*H39)/(1.84*29.3*O39+8*0.95*0.0000000567*(BY39+273)^3))</f>
        <v>27.270955471754824</v>
      </c>
      <c r="T39">
        <f>($C$7*BZ39+$D$7*CA39+$E$7*S39)</f>
        <v>27.448699999999999</v>
      </c>
      <c r="U39">
        <f>0.61365*EXP(17.502*T39/(240.97+T39))</f>
        <v>3.6745741875358964</v>
      </c>
      <c r="V39">
        <f t="shared" si="6"/>
        <v>64.754437956936385</v>
      </c>
      <c r="W39">
        <f t="shared" si="7"/>
        <v>2.3473956146462998</v>
      </c>
      <c r="X39">
        <f t="shared" si="8"/>
        <v>3.6250729505325756</v>
      </c>
      <c r="Y39">
        <f t="shared" si="9"/>
        <v>1.3271785728895966</v>
      </c>
      <c r="Z39">
        <f>(-H39*44100)</f>
        <v>-266.47819781243112</v>
      </c>
      <c r="AA39">
        <f>2*29.3*O39*0.92*(BY39-T39)</f>
        <v>-27.891180945546868</v>
      </c>
      <c r="AB39">
        <f>2*0.95*0.0000000567*(((BY39+$B$7)+273)^4-(T39+273)^4)</f>
        <v>-2.7024437112116888</v>
      </c>
      <c r="AC39">
        <f t="shared" si="10"/>
        <v>-23.490355523455609</v>
      </c>
      <c r="AD39">
        <v>-4.0774654791370102E-2</v>
      </c>
      <c r="AE39">
        <v>4.5773122059259798E-2</v>
      </c>
      <c r="AF39">
        <v>3.4280066540471998</v>
      </c>
      <c r="AG39">
        <v>129</v>
      </c>
      <c r="AH39">
        <v>26</v>
      </c>
      <c r="AI39">
        <f t="shared" si="11"/>
        <v>1.0049895452350894</v>
      </c>
      <c r="AJ39">
        <f t="shared" si="12"/>
        <v>0.4989545235089432</v>
      </c>
      <c r="AK39">
        <f t="shared" si="13"/>
        <v>51966.119246137641</v>
      </c>
      <c r="AL39">
        <v>0</v>
      </c>
      <c r="AM39">
        <v>0</v>
      </c>
      <c r="AN39">
        <v>0</v>
      </c>
      <c r="AO39">
        <f t="shared" si="14"/>
        <v>0</v>
      </c>
      <c r="AP39" t="e">
        <f t="shared" si="15"/>
        <v>#DIV/0!</v>
      </c>
      <c r="AQ39">
        <v>-1</v>
      </c>
      <c r="AR39" t="s">
        <v>388</v>
      </c>
      <c r="AS39">
        <v>917.209846153846</v>
      </c>
      <c r="AT39">
        <v>1311.46</v>
      </c>
      <c r="AU39">
        <f t="shared" si="16"/>
        <v>0.30061927458416882</v>
      </c>
      <c r="AV39">
        <v>0.5</v>
      </c>
      <c r="AW39">
        <f t="shared" si="17"/>
        <v>1429.1103001004369</v>
      </c>
      <c r="AX39">
        <f>I39</f>
        <v>26.645824246195296</v>
      </c>
      <c r="AY39">
        <f t="shared" si="18"/>
        <v>214.80905085847857</v>
      </c>
      <c r="AZ39">
        <f t="shared" si="19"/>
        <v>0.5450566544156894</v>
      </c>
      <c r="BA39">
        <f t="shared" si="20"/>
        <v>1.9344779926540566E-2</v>
      </c>
      <c r="BB39">
        <f t="shared" si="21"/>
        <v>-1</v>
      </c>
      <c r="BC39" t="s">
        <v>389</v>
      </c>
      <c r="BD39">
        <v>596.64</v>
      </c>
      <c r="BE39">
        <f t="shared" si="22"/>
        <v>714.82</v>
      </c>
      <c r="BF39">
        <f t="shared" si="23"/>
        <v>0.55153766521103775</v>
      </c>
      <c r="BG39">
        <f t="shared" si="24"/>
        <v>2.1980758916599625</v>
      </c>
      <c r="BH39">
        <f t="shared" si="25"/>
        <v>0.30061927458416882</v>
      </c>
      <c r="BI39" t="e">
        <f t="shared" si="26"/>
        <v>#DIV/0!</v>
      </c>
      <c r="BJ39">
        <f t="shared" si="27"/>
        <v>1699.87</v>
      </c>
      <c r="BK39">
        <f t="shared" si="28"/>
        <v>1429.1103001004369</v>
      </c>
      <c r="BL39">
        <f>($B$11*$D$9+$C$11*$D$9+$F$11*((CR39+CJ39)/MAX(CR39+CJ39+CS39, 0.1)*$I$9+CS39/MAX(CR39+CJ39+CS39, 0.1)*$J$9))/($B$11+$C$11+$F$11)</f>
        <v>0.84071740786085813</v>
      </c>
      <c r="BM39">
        <f>($B$11*$K$9+$C$11*$K$9+$F$11*((CR39+CJ39)/MAX(CR39+CJ39+CS39, 0.1)*$P$9+CS39/MAX(CR39+CJ39+CS39, 0.1)*$Q$9))/($B$11+$C$11+$F$11)</f>
        <v>0.19143481572171647</v>
      </c>
      <c r="BN39">
        <v>6</v>
      </c>
      <c r="BO39">
        <v>0.5</v>
      </c>
      <c r="BP39" t="s">
        <v>271</v>
      </c>
      <c r="BQ39">
        <v>1566916493.7</v>
      </c>
      <c r="BR39">
        <v>365.58</v>
      </c>
      <c r="BS39">
        <v>400.04199999999997</v>
      </c>
      <c r="BT39">
        <v>23.715699999999998</v>
      </c>
      <c r="BU39">
        <v>16.6736</v>
      </c>
      <c r="BV39">
        <v>500.07400000000001</v>
      </c>
      <c r="BW39">
        <v>98.780699999999996</v>
      </c>
      <c r="BX39">
        <v>0.199959</v>
      </c>
      <c r="BY39">
        <v>27.217199999999998</v>
      </c>
      <c r="BZ39">
        <v>27.448699999999999</v>
      </c>
      <c r="CA39">
        <v>999.9</v>
      </c>
      <c r="CB39">
        <v>9954.3799999999992</v>
      </c>
      <c r="CC39">
        <v>0</v>
      </c>
      <c r="CD39">
        <v>8.6168600000000009</v>
      </c>
      <c r="CE39">
        <v>1699.87</v>
      </c>
      <c r="CF39">
        <v>0.97601400000000005</v>
      </c>
      <c r="CG39">
        <v>2.3985599999999999E-2</v>
      </c>
      <c r="CH39">
        <v>0</v>
      </c>
      <c r="CI39">
        <v>916.31899999999996</v>
      </c>
      <c r="CJ39">
        <v>4.99986</v>
      </c>
      <c r="CK39">
        <v>15478.5</v>
      </c>
      <c r="CL39">
        <v>13808.3</v>
      </c>
      <c r="CM39">
        <v>41.875</v>
      </c>
      <c r="CN39">
        <v>43.375</v>
      </c>
      <c r="CO39">
        <v>42.625</v>
      </c>
      <c r="CP39">
        <v>42.75</v>
      </c>
      <c r="CQ39">
        <v>43.936999999999998</v>
      </c>
      <c r="CR39">
        <v>1654.22</v>
      </c>
      <c r="CS39">
        <v>40.65</v>
      </c>
      <c r="CT39">
        <v>0</v>
      </c>
      <c r="CU39">
        <v>490.700000047684</v>
      </c>
      <c r="CV39">
        <v>917.209846153846</v>
      </c>
      <c r="CW39">
        <v>-9.0753504217715406</v>
      </c>
      <c r="CX39">
        <v>-127.818803143794</v>
      </c>
      <c r="CY39">
        <v>15492.842307692301</v>
      </c>
      <c r="CZ39">
        <v>15</v>
      </c>
      <c r="DA39">
        <v>1566916453.2</v>
      </c>
      <c r="DB39" t="s">
        <v>390</v>
      </c>
      <c r="DC39">
        <v>23</v>
      </c>
      <c r="DD39">
        <v>-0.23400000000000001</v>
      </c>
      <c r="DE39">
        <v>0.108</v>
      </c>
      <c r="DF39">
        <v>400</v>
      </c>
      <c r="DG39">
        <v>16</v>
      </c>
      <c r="DH39">
        <v>0.1</v>
      </c>
      <c r="DI39">
        <v>0.01</v>
      </c>
      <c r="DJ39">
        <v>24.1576287622953</v>
      </c>
      <c r="DK39">
        <v>17.162788887129199</v>
      </c>
      <c r="DL39">
        <v>5.8063527645530302</v>
      </c>
      <c r="DM39">
        <v>0</v>
      </c>
      <c r="DN39">
        <v>0.45470550553168898</v>
      </c>
      <c r="DO39">
        <v>0.32761238884222599</v>
      </c>
      <c r="DP39">
        <v>0.11695035450586801</v>
      </c>
      <c r="DQ39">
        <v>1</v>
      </c>
      <c r="DR39">
        <v>1</v>
      </c>
      <c r="DS39">
        <v>2</v>
      </c>
      <c r="DT39" t="s">
        <v>283</v>
      </c>
      <c r="DU39">
        <v>1.86737</v>
      </c>
      <c r="DV39">
        <v>1.86399</v>
      </c>
      <c r="DW39">
        <v>1.86955</v>
      </c>
      <c r="DX39">
        <v>1.8675200000000001</v>
      </c>
      <c r="DY39">
        <v>1.87212</v>
      </c>
      <c r="DZ39">
        <v>1.8647</v>
      </c>
      <c r="EA39">
        <v>1.8663000000000001</v>
      </c>
      <c r="EB39">
        <v>1.8662799999999999</v>
      </c>
      <c r="EC39" t="s">
        <v>274</v>
      </c>
      <c r="ED39" t="s">
        <v>19</v>
      </c>
      <c r="EE39" t="s">
        <v>19</v>
      </c>
      <c r="EF39" t="s">
        <v>19</v>
      </c>
      <c r="EG39" t="s">
        <v>275</v>
      </c>
      <c r="EH39" t="s">
        <v>276</v>
      </c>
      <c r="EI39" t="s">
        <v>277</v>
      </c>
      <c r="EJ39" t="s">
        <v>277</v>
      </c>
      <c r="EK39" t="s">
        <v>277</v>
      </c>
      <c r="EL39" t="s">
        <v>277</v>
      </c>
      <c r="EM39">
        <v>0</v>
      </c>
      <c r="EN39">
        <v>100</v>
      </c>
      <c r="EO39">
        <v>100</v>
      </c>
      <c r="EP39">
        <v>-0.23400000000000001</v>
      </c>
      <c r="EQ39">
        <v>0.108</v>
      </c>
      <c r="ER39">
        <v>2</v>
      </c>
      <c r="ES39">
        <v>353.1</v>
      </c>
      <c r="ET39">
        <v>538.78</v>
      </c>
      <c r="EU39">
        <v>24.999300000000002</v>
      </c>
      <c r="EV39">
        <v>26.9953</v>
      </c>
      <c r="EW39">
        <v>30.0001</v>
      </c>
      <c r="EX39">
        <v>27.016999999999999</v>
      </c>
      <c r="EY39">
        <v>27.008800000000001</v>
      </c>
      <c r="EZ39">
        <v>21.976600000000001</v>
      </c>
      <c r="FA39">
        <v>40.864199999999997</v>
      </c>
      <c r="FB39">
        <v>49.209200000000003</v>
      </c>
      <c r="FC39">
        <v>25</v>
      </c>
      <c r="FD39">
        <v>400</v>
      </c>
      <c r="FE39">
        <v>16.773900000000001</v>
      </c>
      <c r="FF39">
        <v>101.83199999999999</v>
      </c>
      <c r="FG39">
        <v>102.309</v>
      </c>
    </row>
    <row r="40" spans="1:163" x14ac:dyDescent="0.2">
      <c r="A40">
        <v>24</v>
      </c>
      <c r="B40">
        <v>1566916614.2</v>
      </c>
      <c r="C40">
        <v>3266.4000000953702</v>
      </c>
      <c r="D40" t="s">
        <v>391</v>
      </c>
      <c r="E40" t="s">
        <v>392</v>
      </c>
      <c r="F40" t="s">
        <v>387</v>
      </c>
      <c r="G40">
        <v>1566916614.2</v>
      </c>
      <c r="H40">
        <f t="shared" si="0"/>
        <v>5.0179181358067778E-3</v>
      </c>
      <c r="I40">
        <f t="shared" si="1"/>
        <v>19.960977615169138</v>
      </c>
      <c r="J40">
        <f>BR40 - IF(AI40&gt;1, I40*BN40*100/(AK40*CB40), 0)</f>
        <v>274.45597707125597</v>
      </c>
      <c r="K40">
        <f>((Q40-H40/2)*J40-I40)/(Q40+H40/2)</f>
        <v>177.13806775736444</v>
      </c>
      <c r="L40">
        <f>K40*(BW40+BX40)/1000</f>
        <v>17.533928736347008</v>
      </c>
      <c r="M40">
        <f>(BR40 - IF(AI40&gt;1, I40*BN40*100/(AK40*CB40), 0))*(BW40+BX40)/1000</f>
        <v>27.166896445000997</v>
      </c>
      <c r="N40">
        <f t="shared" si="2"/>
        <v>0.37416946129220208</v>
      </c>
      <c r="O40">
        <f t="shared" si="3"/>
        <v>2.2423704583199502</v>
      </c>
      <c r="P40">
        <f>H40*(1000-(1000*0.61365*EXP(17.502*T40/(240.97+T40))/(BW40+BX40)+BT40)/2)/(1000*0.61365*EXP(17.502*T40/(240.97+T40))/(BW40+BX40)-BT40)</f>
        <v>0.34262662413512401</v>
      </c>
      <c r="Q40">
        <f t="shared" si="4"/>
        <v>0.21675361439296797</v>
      </c>
      <c r="R40">
        <f t="shared" si="5"/>
        <v>273.59742684279428</v>
      </c>
      <c r="S40">
        <f>(BY40+(R40+2*0.95*0.0000000567*(((BY40+$B$7)+273)^4-(BY40+273)^4)-44100*H40)/(1.84*29.3*O40+8*0.95*0.0000000567*(BY40+273)^3))</f>
        <v>27.620917131897642</v>
      </c>
      <c r="T40">
        <f>($C$7*BZ40+$D$7*CA40+$E$7*S40)</f>
        <v>27.733000000000001</v>
      </c>
      <c r="U40">
        <f>0.61365*EXP(17.502*T40/(240.97+T40))</f>
        <v>3.7361718405920241</v>
      </c>
      <c r="V40">
        <f t="shared" si="6"/>
        <v>64.265849980812021</v>
      </c>
      <c r="W40">
        <f t="shared" si="7"/>
        <v>2.3309273533488</v>
      </c>
      <c r="X40">
        <f t="shared" si="8"/>
        <v>3.6270077405725587</v>
      </c>
      <c r="Y40">
        <f t="shared" si="9"/>
        <v>1.4052444872432241</v>
      </c>
      <c r="Z40">
        <f>(-H40*44100)</f>
        <v>-221.29018978907891</v>
      </c>
      <c r="AA40">
        <f>2*29.3*O40*0.92*(BY40-T40)</f>
        <v>-61.255305604670774</v>
      </c>
      <c r="AB40">
        <f>2*0.95*0.0000000567*(((BY40+$B$7)+273)^4-(T40+273)^4)</f>
        <v>-5.9237000323923379</v>
      </c>
      <c r="AC40">
        <f t="shared" si="10"/>
        <v>-14.871768583347738</v>
      </c>
      <c r="AD40">
        <v>-4.0978662979118202E-2</v>
      </c>
      <c r="AE40">
        <v>4.6002139122105899E-2</v>
      </c>
      <c r="AF40">
        <v>3.44158949083557</v>
      </c>
      <c r="AG40">
        <v>129</v>
      </c>
      <c r="AH40">
        <v>26</v>
      </c>
      <c r="AI40">
        <f t="shared" si="11"/>
        <v>1.0049657307509605</v>
      </c>
      <c r="AJ40">
        <f t="shared" si="12"/>
        <v>0.49657307509605175</v>
      </c>
      <c r="AK40">
        <f t="shared" si="13"/>
        <v>52214.099301215312</v>
      </c>
      <c r="AL40">
        <v>0</v>
      </c>
      <c r="AM40">
        <v>0</v>
      </c>
      <c r="AN40">
        <v>0</v>
      </c>
      <c r="AO40">
        <f t="shared" si="14"/>
        <v>0</v>
      </c>
      <c r="AP40" t="e">
        <f t="shared" si="15"/>
        <v>#DIV/0!</v>
      </c>
      <c r="AQ40">
        <v>-1</v>
      </c>
      <c r="AR40" t="s">
        <v>393</v>
      </c>
      <c r="AS40">
        <v>845.45046153846101</v>
      </c>
      <c r="AT40">
        <v>1193.24</v>
      </c>
      <c r="AU40">
        <f t="shared" si="16"/>
        <v>0.29146654358011714</v>
      </c>
      <c r="AV40">
        <v>0.5</v>
      </c>
      <c r="AW40">
        <f t="shared" si="17"/>
        <v>1429.1943001004311</v>
      </c>
      <c r="AX40">
        <f>I40</f>
        <v>19.960977615169138</v>
      </c>
      <c r="AY40">
        <f t="shared" si="18"/>
        <v>208.28116137733866</v>
      </c>
      <c r="AZ40">
        <f t="shared" si="19"/>
        <v>0.50561496429888375</v>
      </c>
      <c r="BA40">
        <f t="shared" si="20"/>
        <v>1.4666289680623683E-2</v>
      </c>
      <c r="BB40">
        <f t="shared" si="21"/>
        <v>-1</v>
      </c>
      <c r="BC40" t="s">
        <v>394</v>
      </c>
      <c r="BD40">
        <v>589.91999999999996</v>
      </c>
      <c r="BE40">
        <f t="shared" si="22"/>
        <v>603.32000000000005</v>
      </c>
      <c r="BF40">
        <f t="shared" si="23"/>
        <v>0.57645948826748483</v>
      </c>
      <c r="BG40">
        <f t="shared" si="24"/>
        <v>2.0227149443992407</v>
      </c>
      <c r="BH40">
        <f t="shared" si="25"/>
        <v>0.29146654358011714</v>
      </c>
      <c r="BI40" t="e">
        <f t="shared" si="26"/>
        <v>#DIV/0!</v>
      </c>
      <c r="BJ40">
        <f t="shared" si="27"/>
        <v>1699.97</v>
      </c>
      <c r="BK40">
        <f t="shared" si="28"/>
        <v>1429.1943001004311</v>
      </c>
      <c r="BL40">
        <f>($B$11*$D$9+$C$11*$D$9+$F$11*((CR40+CJ40)/MAX(CR40+CJ40+CS40, 0.1)*$I$9+CS40/MAX(CR40+CJ40+CS40, 0.1)*$J$9))/($B$11+$C$11+$F$11)</f>
        <v>0.8407173656596475</v>
      </c>
      <c r="BM40">
        <f>($B$11*$K$9+$C$11*$K$9+$F$11*((CR40+CJ40)/MAX(CR40+CJ40+CS40, 0.1)*$P$9+CS40/MAX(CR40+CJ40+CS40, 0.1)*$Q$9))/($B$11+$C$11+$F$11)</f>
        <v>0.19143473131929525</v>
      </c>
      <c r="BN40">
        <v>6</v>
      </c>
      <c r="BO40">
        <v>0.5</v>
      </c>
      <c r="BP40" t="s">
        <v>271</v>
      </c>
      <c r="BQ40">
        <v>1566916614.2</v>
      </c>
      <c r="BR40">
        <v>274.45600000000002</v>
      </c>
      <c r="BS40">
        <v>299.93799999999999</v>
      </c>
      <c r="BT40">
        <v>23.548400000000001</v>
      </c>
      <c r="BU40">
        <v>17.6997</v>
      </c>
      <c r="BV40">
        <v>500.10700000000003</v>
      </c>
      <c r="BW40">
        <v>98.784499999999994</v>
      </c>
      <c r="BX40">
        <v>0.20003199999999999</v>
      </c>
      <c r="BY40">
        <v>27.226299999999998</v>
      </c>
      <c r="BZ40">
        <v>27.733000000000001</v>
      </c>
      <c r="CA40">
        <v>999.9</v>
      </c>
      <c r="CB40">
        <v>10003.799999999999</v>
      </c>
      <c r="CC40">
        <v>0</v>
      </c>
      <c r="CD40">
        <v>8.57</v>
      </c>
      <c r="CE40">
        <v>1699.97</v>
      </c>
      <c r="CF40">
        <v>0.97601899999999997</v>
      </c>
      <c r="CG40">
        <v>2.3981200000000001E-2</v>
      </c>
      <c r="CH40">
        <v>0</v>
      </c>
      <c r="CI40">
        <v>844.04499999999996</v>
      </c>
      <c r="CJ40">
        <v>4.99986</v>
      </c>
      <c r="CK40">
        <v>14282.9</v>
      </c>
      <c r="CL40">
        <v>13809.1</v>
      </c>
      <c r="CM40">
        <v>41.875</v>
      </c>
      <c r="CN40">
        <v>43.375</v>
      </c>
      <c r="CO40">
        <v>42.625</v>
      </c>
      <c r="CP40">
        <v>42.561999999999998</v>
      </c>
      <c r="CQ40">
        <v>43.936999999999998</v>
      </c>
      <c r="CR40">
        <v>1654.32</v>
      </c>
      <c r="CS40">
        <v>40.65</v>
      </c>
      <c r="CT40">
        <v>0</v>
      </c>
      <c r="CU40">
        <v>119.799999952316</v>
      </c>
      <c r="CV40">
        <v>845.45046153846101</v>
      </c>
      <c r="CW40">
        <v>-11.919042734206</v>
      </c>
      <c r="CX40">
        <v>-210.96068373944499</v>
      </c>
      <c r="CY40">
        <v>14308.853846153799</v>
      </c>
      <c r="CZ40">
        <v>15</v>
      </c>
      <c r="DA40">
        <v>1566916574.7</v>
      </c>
      <c r="DB40" t="s">
        <v>395</v>
      </c>
      <c r="DC40">
        <v>24</v>
      </c>
      <c r="DD40">
        <v>-0.248</v>
      </c>
      <c r="DE40">
        <v>0.126</v>
      </c>
      <c r="DF40">
        <v>300</v>
      </c>
      <c r="DG40">
        <v>17</v>
      </c>
      <c r="DH40">
        <v>7.0000000000000007E-2</v>
      </c>
      <c r="DI40">
        <v>0.01</v>
      </c>
      <c r="DJ40">
        <v>18.475168787259999</v>
      </c>
      <c r="DK40">
        <v>13.583413564108101</v>
      </c>
      <c r="DL40">
        <v>4.9312051027599102</v>
      </c>
      <c r="DM40">
        <v>0</v>
      </c>
      <c r="DN40">
        <v>0.35151571588706798</v>
      </c>
      <c r="DO40">
        <v>0.270514061003858</v>
      </c>
      <c r="DP40">
        <v>9.9001382375719094E-2</v>
      </c>
      <c r="DQ40">
        <v>1</v>
      </c>
      <c r="DR40">
        <v>1</v>
      </c>
      <c r="DS40">
        <v>2</v>
      </c>
      <c r="DT40" t="s">
        <v>283</v>
      </c>
      <c r="DU40">
        <v>1.86737</v>
      </c>
      <c r="DV40">
        <v>1.8639699999999999</v>
      </c>
      <c r="DW40">
        <v>1.86958</v>
      </c>
      <c r="DX40">
        <v>1.8675200000000001</v>
      </c>
      <c r="DY40">
        <v>1.8721099999999999</v>
      </c>
      <c r="DZ40">
        <v>1.8647100000000001</v>
      </c>
      <c r="EA40">
        <v>1.8663099999999999</v>
      </c>
      <c r="EB40">
        <v>1.86625</v>
      </c>
      <c r="EC40" t="s">
        <v>274</v>
      </c>
      <c r="ED40" t="s">
        <v>19</v>
      </c>
      <c r="EE40" t="s">
        <v>19</v>
      </c>
      <c r="EF40" t="s">
        <v>19</v>
      </c>
      <c r="EG40" t="s">
        <v>275</v>
      </c>
      <c r="EH40" t="s">
        <v>276</v>
      </c>
      <c r="EI40" t="s">
        <v>277</v>
      </c>
      <c r="EJ40" t="s">
        <v>277</v>
      </c>
      <c r="EK40" t="s">
        <v>277</v>
      </c>
      <c r="EL40" t="s">
        <v>277</v>
      </c>
      <c r="EM40">
        <v>0</v>
      </c>
      <c r="EN40">
        <v>100</v>
      </c>
      <c r="EO40">
        <v>100</v>
      </c>
      <c r="EP40">
        <v>-0.248</v>
      </c>
      <c r="EQ40">
        <v>0.126</v>
      </c>
      <c r="ER40">
        <v>2</v>
      </c>
      <c r="ES40">
        <v>353.32299999999998</v>
      </c>
      <c r="ET40">
        <v>539.09900000000005</v>
      </c>
      <c r="EU40">
        <v>24.999600000000001</v>
      </c>
      <c r="EV40">
        <v>27.0092</v>
      </c>
      <c r="EW40">
        <v>30</v>
      </c>
      <c r="EX40">
        <v>27.033000000000001</v>
      </c>
      <c r="EY40">
        <v>27.029299999999999</v>
      </c>
      <c r="EZ40">
        <v>17.535299999999999</v>
      </c>
      <c r="FA40">
        <v>34.235300000000002</v>
      </c>
      <c r="FB40">
        <v>47.2363</v>
      </c>
      <c r="FC40">
        <v>25</v>
      </c>
      <c r="FD40">
        <v>300</v>
      </c>
      <c r="FE40">
        <v>17.968399999999999</v>
      </c>
      <c r="FF40">
        <v>101.82899999999999</v>
      </c>
      <c r="FG40">
        <v>102.30800000000001</v>
      </c>
    </row>
    <row r="41" spans="1:163" x14ac:dyDescent="0.2">
      <c r="A41">
        <v>25</v>
      </c>
      <c r="B41">
        <v>1566916689.2</v>
      </c>
      <c r="C41">
        <v>3341.4000000953702</v>
      </c>
      <c r="D41" t="s">
        <v>396</v>
      </c>
      <c r="E41" t="s">
        <v>397</v>
      </c>
      <c r="F41" t="s">
        <v>387</v>
      </c>
      <c r="G41">
        <v>1566916689.2</v>
      </c>
      <c r="H41">
        <f t="shared" si="0"/>
        <v>4.4671065886017231E-3</v>
      </c>
      <c r="I41">
        <f t="shared" si="1"/>
        <v>15.778794328189091</v>
      </c>
      <c r="J41">
        <f>BR41 - IF(AI41&gt;1, I41*BN41*100/(AK41*CB41), 0)</f>
        <v>229.91998190561679</v>
      </c>
      <c r="K41">
        <f>((Q41-H41/2)*J41-I41)/(Q41+H41/2)</f>
        <v>142.54795766391658</v>
      </c>
      <c r="L41">
        <f>K41*(BW41+BX41)/1000</f>
        <v>14.110594680062711</v>
      </c>
      <c r="M41">
        <f>(BR41 - IF(AI41&gt;1, I41*BN41*100/(AK41*CB41), 0))*(BW41+BX41)/1000</f>
        <v>22.759411826625904</v>
      </c>
      <c r="N41">
        <f t="shared" si="2"/>
        <v>0.32503561955876742</v>
      </c>
      <c r="O41">
        <f t="shared" si="3"/>
        <v>2.2437582306207773</v>
      </c>
      <c r="P41">
        <f>H41*(1000-(1000*0.61365*EXP(17.502*T41/(240.97+T41))/(BW41+BX41)+BT41)/2)/(1000*0.61365*EXP(17.502*T41/(240.97+T41))/(BW41+BX41)-BT41)</f>
        <v>0.30096109178950714</v>
      </c>
      <c r="Q41">
        <f t="shared" si="4"/>
        <v>0.1901148733338863</v>
      </c>
      <c r="R41">
        <f t="shared" si="5"/>
        <v>273.57930909519388</v>
      </c>
      <c r="S41">
        <f>(BY41+(R41+2*0.95*0.0000000567*(((BY41+$B$7)+273)^4-(BY41+273)^4)-44100*H41)/(1.84*29.3*O41+8*0.95*0.0000000567*(BY41+273)^3))</f>
        <v>27.823199619782187</v>
      </c>
      <c r="T41">
        <f>($C$7*BZ41+$D$7*CA41+$E$7*S41)</f>
        <v>27.884599999999999</v>
      </c>
      <c r="U41">
        <f>0.61365*EXP(17.502*T41/(240.97+T41))</f>
        <v>3.7693849823042758</v>
      </c>
      <c r="V41">
        <f t="shared" si="6"/>
        <v>64.593755410275634</v>
      </c>
      <c r="W41">
        <f t="shared" si="7"/>
        <v>2.3455005125641</v>
      </c>
      <c r="X41">
        <f t="shared" si="8"/>
        <v>3.6311567544979368</v>
      </c>
      <c r="Y41">
        <f t="shared" si="9"/>
        <v>1.4238844697401758</v>
      </c>
      <c r="Z41">
        <f>(-H41*44100)</f>
        <v>-196.999400557336</v>
      </c>
      <c r="AA41">
        <f>2*29.3*O41*0.92*(BY41-T41)</f>
        <v>-77.27275739423041</v>
      </c>
      <c r="AB41">
        <f>2*0.95*0.0000000567*(((BY41+$B$7)+273)^4-(T41+273)^4)</f>
        <v>-7.4744309863813605</v>
      </c>
      <c r="AC41">
        <f t="shared" si="10"/>
        <v>-8.1672798427539135</v>
      </c>
      <c r="AD41">
        <v>-4.1015920113101401E-2</v>
      </c>
      <c r="AE41">
        <v>4.60439635189063E-2</v>
      </c>
      <c r="AF41">
        <v>3.4440675735789901</v>
      </c>
      <c r="AG41">
        <v>129</v>
      </c>
      <c r="AH41">
        <v>26</v>
      </c>
      <c r="AI41">
        <f t="shared" si="11"/>
        <v>1.0049616995578903</v>
      </c>
      <c r="AJ41">
        <f t="shared" si="12"/>
        <v>0.49616995578902756</v>
      </c>
      <c r="AK41">
        <f t="shared" si="13"/>
        <v>52256.311665147558</v>
      </c>
      <c r="AL41">
        <v>0</v>
      </c>
      <c r="AM41">
        <v>0</v>
      </c>
      <c r="AN41">
        <v>0</v>
      </c>
      <c r="AO41">
        <f t="shared" si="14"/>
        <v>0</v>
      </c>
      <c r="AP41" t="e">
        <f t="shared" si="15"/>
        <v>#DIV/0!</v>
      </c>
      <c r="AQ41">
        <v>-1</v>
      </c>
      <c r="AR41" t="s">
        <v>398</v>
      </c>
      <c r="AS41">
        <v>823.50715384615398</v>
      </c>
      <c r="AT41">
        <v>1135.8699999999999</v>
      </c>
      <c r="AU41">
        <f t="shared" si="16"/>
        <v>0.2749987640785001</v>
      </c>
      <c r="AV41">
        <v>0.5</v>
      </c>
      <c r="AW41">
        <f t="shared" si="17"/>
        <v>1429.101600100413</v>
      </c>
      <c r="AX41">
        <f>I41</f>
        <v>15.778794328189091</v>
      </c>
      <c r="AY41">
        <f t="shared" si="18"/>
        <v>196.50058688511024</v>
      </c>
      <c r="AZ41">
        <f t="shared" si="19"/>
        <v>0.47601398047311749</v>
      </c>
      <c r="BA41">
        <f t="shared" si="20"/>
        <v>1.1740798783662522E-2</v>
      </c>
      <c r="BB41">
        <f t="shared" si="21"/>
        <v>-1</v>
      </c>
      <c r="BC41" t="s">
        <v>399</v>
      </c>
      <c r="BD41">
        <v>595.17999999999995</v>
      </c>
      <c r="BE41">
        <f t="shared" si="22"/>
        <v>540.68999999999994</v>
      </c>
      <c r="BF41">
        <f t="shared" si="23"/>
        <v>0.57771152814708238</v>
      </c>
      <c r="BG41">
        <f t="shared" si="24"/>
        <v>1.9084478645115763</v>
      </c>
      <c r="BH41">
        <f t="shared" si="25"/>
        <v>0.2749987640785001</v>
      </c>
      <c r="BI41" t="e">
        <f t="shared" si="26"/>
        <v>#DIV/0!</v>
      </c>
      <c r="BJ41">
        <f t="shared" si="27"/>
        <v>1699.86</v>
      </c>
      <c r="BK41">
        <f t="shared" si="28"/>
        <v>1429.101600100413</v>
      </c>
      <c r="BL41">
        <f>($B$11*$D$9+$C$11*$D$9+$F$11*((CR41+CJ41)/MAX(CR41+CJ41+CS41, 0.1)*$I$9+CS41/MAX(CR41+CJ41+CS41, 0.1)*$J$9))/($B$11+$C$11+$F$11)</f>
        <v>0.84071723559611555</v>
      </c>
      <c r="BM41">
        <f>($B$11*$K$9+$C$11*$K$9+$F$11*((CR41+CJ41)/MAX(CR41+CJ41+CS41, 0.1)*$P$9+CS41/MAX(CR41+CJ41+CS41, 0.1)*$Q$9))/($B$11+$C$11+$F$11)</f>
        <v>0.19143447119223111</v>
      </c>
      <c r="BN41">
        <v>6</v>
      </c>
      <c r="BO41">
        <v>0.5</v>
      </c>
      <c r="BP41" t="s">
        <v>271</v>
      </c>
      <c r="BQ41">
        <v>1566916689.2</v>
      </c>
      <c r="BR41">
        <v>229.92</v>
      </c>
      <c r="BS41">
        <v>249.99299999999999</v>
      </c>
      <c r="BT41">
        <v>23.694700000000001</v>
      </c>
      <c r="BU41">
        <v>18.4878</v>
      </c>
      <c r="BV41">
        <v>500.01400000000001</v>
      </c>
      <c r="BW41">
        <v>98.788399999999996</v>
      </c>
      <c r="BX41">
        <v>0.20000299999999999</v>
      </c>
      <c r="BY41">
        <v>27.245799999999999</v>
      </c>
      <c r="BZ41">
        <v>27.884599999999999</v>
      </c>
      <c r="CA41">
        <v>999.9</v>
      </c>
      <c r="CB41">
        <v>10012.5</v>
      </c>
      <c r="CC41">
        <v>0</v>
      </c>
      <c r="CD41">
        <v>8.8645899999999997</v>
      </c>
      <c r="CE41">
        <v>1699.86</v>
      </c>
      <c r="CF41">
        <v>0.97601899999999997</v>
      </c>
      <c r="CG41">
        <v>2.3981200000000001E-2</v>
      </c>
      <c r="CH41">
        <v>0</v>
      </c>
      <c r="CI41">
        <v>822.46299999999997</v>
      </c>
      <c r="CJ41">
        <v>4.99986</v>
      </c>
      <c r="CK41">
        <v>13930.7</v>
      </c>
      <c r="CL41">
        <v>13808.3</v>
      </c>
      <c r="CM41">
        <v>41.936999999999998</v>
      </c>
      <c r="CN41">
        <v>43.436999999999998</v>
      </c>
      <c r="CO41">
        <v>42.686999999999998</v>
      </c>
      <c r="CP41">
        <v>42.625</v>
      </c>
      <c r="CQ41">
        <v>43.936999999999998</v>
      </c>
      <c r="CR41">
        <v>1654.22</v>
      </c>
      <c r="CS41">
        <v>40.64</v>
      </c>
      <c r="CT41">
        <v>0</v>
      </c>
      <c r="CU41">
        <v>74.700000047683702</v>
      </c>
      <c r="CV41">
        <v>823.50715384615398</v>
      </c>
      <c r="CW41">
        <v>-9.1083760423777598</v>
      </c>
      <c r="CX41">
        <v>-152.758974130301</v>
      </c>
      <c r="CY41">
        <v>13950.7384615385</v>
      </c>
      <c r="CZ41">
        <v>15</v>
      </c>
      <c r="DA41">
        <v>1566916719.7</v>
      </c>
      <c r="DB41" t="s">
        <v>400</v>
      </c>
      <c r="DC41">
        <v>25</v>
      </c>
      <c r="DD41">
        <v>-0.23899999999999999</v>
      </c>
      <c r="DE41">
        <v>0.156</v>
      </c>
      <c r="DF41">
        <v>250</v>
      </c>
      <c r="DG41">
        <v>19</v>
      </c>
      <c r="DH41">
        <v>0.1</v>
      </c>
      <c r="DI41">
        <v>0.02</v>
      </c>
      <c r="DJ41">
        <v>15.8363905303901</v>
      </c>
      <c r="DK41">
        <v>0.19784639261134401</v>
      </c>
      <c r="DL41">
        <v>0.109949760099347</v>
      </c>
      <c r="DM41">
        <v>1</v>
      </c>
      <c r="DN41">
        <v>0.33050227161089801</v>
      </c>
      <c r="DO41">
        <v>-2.3752041629707999E-2</v>
      </c>
      <c r="DP41">
        <v>4.5906736315971903E-3</v>
      </c>
      <c r="DQ41">
        <v>1</v>
      </c>
      <c r="DR41">
        <v>2</v>
      </c>
      <c r="DS41">
        <v>2</v>
      </c>
      <c r="DT41" t="s">
        <v>273</v>
      </c>
      <c r="DU41">
        <v>1.86737</v>
      </c>
      <c r="DV41">
        <v>1.86398</v>
      </c>
      <c r="DW41">
        <v>1.86958</v>
      </c>
      <c r="DX41">
        <v>1.86754</v>
      </c>
      <c r="DY41">
        <v>1.87212</v>
      </c>
      <c r="DZ41">
        <v>1.8647199999999999</v>
      </c>
      <c r="EA41">
        <v>1.8663099999999999</v>
      </c>
      <c r="EB41">
        <v>1.86625</v>
      </c>
      <c r="EC41" t="s">
        <v>274</v>
      </c>
      <c r="ED41" t="s">
        <v>19</v>
      </c>
      <c r="EE41" t="s">
        <v>19</v>
      </c>
      <c r="EF41" t="s">
        <v>19</v>
      </c>
      <c r="EG41" t="s">
        <v>275</v>
      </c>
      <c r="EH41" t="s">
        <v>276</v>
      </c>
      <c r="EI41" t="s">
        <v>277</v>
      </c>
      <c r="EJ41" t="s">
        <v>277</v>
      </c>
      <c r="EK41" t="s">
        <v>277</v>
      </c>
      <c r="EL41" t="s">
        <v>277</v>
      </c>
      <c r="EM41">
        <v>0</v>
      </c>
      <c r="EN41">
        <v>100</v>
      </c>
      <c r="EO41">
        <v>100</v>
      </c>
      <c r="EP41">
        <v>-0.23899999999999999</v>
      </c>
      <c r="EQ41">
        <v>0.156</v>
      </c>
      <c r="ER41">
        <v>2</v>
      </c>
      <c r="ES41">
        <v>353.21100000000001</v>
      </c>
      <c r="ET41">
        <v>539.42700000000002</v>
      </c>
      <c r="EU41">
        <v>24.9999</v>
      </c>
      <c r="EV41">
        <v>27.0168</v>
      </c>
      <c r="EW41">
        <v>30.0001</v>
      </c>
      <c r="EX41">
        <v>27.042100000000001</v>
      </c>
      <c r="EY41">
        <v>27.040600000000001</v>
      </c>
      <c r="EZ41">
        <v>15.251200000000001</v>
      </c>
      <c r="FA41">
        <v>30.754200000000001</v>
      </c>
      <c r="FB41">
        <v>46.114800000000002</v>
      </c>
      <c r="FC41">
        <v>25</v>
      </c>
      <c r="FD41">
        <v>250</v>
      </c>
      <c r="FE41">
        <v>18.5928</v>
      </c>
      <c r="FF41">
        <v>101.82899999999999</v>
      </c>
      <c r="FG41">
        <v>102.307</v>
      </c>
    </row>
    <row r="42" spans="1:163" x14ac:dyDescent="0.2">
      <c r="A42">
        <v>26</v>
      </c>
      <c r="B42">
        <v>1566916834.2</v>
      </c>
      <c r="C42">
        <v>3486.4000000953702</v>
      </c>
      <c r="D42" t="s">
        <v>401</v>
      </c>
      <c r="E42" t="s">
        <v>402</v>
      </c>
      <c r="F42" t="s">
        <v>387</v>
      </c>
      <c r="G42">
        <v>1566916834.2</v>
      </c>
      <c r="H42">
        <f t="shared" si="0"/>
        <v>4.2749459954365653E-3</v>
      </c>
      <c r="I42">
        <f t="shared" si="1"/>
        <v>10.037942980246736</v>
      </c>
      <c r="J42">
        <f>BR42 - IF(AI42&gt;1, I42*BN42*100/(AK42*CB42), 0)</f>
        <v>162.19298849070353</v>
      </c>
      <c r="K42">
        <f>((Q42-H42/2)*J42-I42)/(Q42+H42/2)</f>
        <v>103.78006114500174</v>
      </c>
      <c r="L42">
        <f>K42*(BW42+BX42)/1000</f>
        <v>10.273060395708393</v>
      </c>
      <c r="M42">
        <f>(BR42 - IF(AI42&gt;1, I42*BN42*100/(AK42*CB42), 0))*(BW42+BX42)/1000</f>
        <v>16.055284108932923</v>
      </c>
      <c r="N42">
        <f t="shared" si="2"/>
        <v>0.30948911516689742</v>
      </c>
      <c r="O42">
        <f t="shared" si="3"/>
        <v>2.243961169884868</v>
      </c>
      <c r="P42">
        <f>H42*(1000-(1000*0.61365*EXP(17.502*T42/(240.97+T42))/(BW42+BX42)+BT42)/2)/(1000*0.61365*EXP(17.502*T42/(240.97+T42))/(BW42+BX42)-BT42)</f>
        <v>0.28758113814888647</v>
      </c>
      <c r="Q42">
        <f t="shared" si="4"/>
        <v>0.18157715550176573</v>
      </c>
      <c r="R42">
        <f t="shared" si="5"/>
        <v>273.60963289971249</v>
      </c>
      <c r="S42">
        <f>(BY42+(R42+2*0.95*0.0000000567*(((BY42+$B$7)+273)^4-(BY42+273)^4)-44100*H42)/(1.84*29.3*O42+8*0.95*0.0000000567*(BY42+273)^3))</f>
        <v>27.918952133236999</v>
      </c>
      <c r="T42">
        <f>($C$7*BZ42+$D$7*CA42+$E$7*S42)</f>
        <v>27.967700000000001</v>
      </c>
      <c r="U42">
        <f>0.61365*EXP(17.502*T42/(240.97+T42))</f>
        <v>3.7876999425300482</v>
      </c>
      <c r="V42">
        <f t="shared" si="6"/>
        <v>64.925224575701549</v>
      </c>
      <c r="W42">
        <f t="shared" si="7"/>
        <v>2.361921498864</v>
      </c>
      <c r="X42">
        <f t="shared" si="8"/>
        <v>3.6379104027742648</v>
      </c>
      <c r="Y42">
        <f t="shared" si="9"/>
        <v>1.4257784436660481</v>
      </c>
      <c r="Z42">
        <f>(-H42*44100)</f>
        <v>-188.52511839875254</v>
      </c>
      <c r="AA42">
        <f>2*29.3*O42*0.92*(BY42-T42)</f>
        <v>-83.497935154593037</v>
      </c>
      <c r="AB42">
        <f>2*0.95*0.0000000567*(((BY42+$B$7)+273)^4-(T42+273)^4)</f>
        <v>-8.0804781109720203</v>
      </c>
      <c r="AC42">
        <f t="shared" si="10"/>
        <v>-6.4938987646051061</v>
      </c>
      <c r="AD42">
        <v>-4.1021370099013903E-2</v>
      </c>
      <c r="AE42">
        <v>4.6050081605538098E-2</v>
      </c>
      <c r="AF42">
        <v>3.44443000381614</v>
      </c>
      <c r="AG42">
        <v>129</v>
      </c>
      <c r="AH42">
        <v>26</v>
      </c>
      <c r="AI42">
        <f t="shared" si="11"/>
        <v>1.0049615901397082</v>
      </c>
      <c r="AJ42">
        <f t="shared" si="12"/>
        <v>0.49615901397082052</v>
      </c>
      <c r="AK42">
        <f t="shared" si="13"/>
        <v>52257.458386374536</v>
      </c>
      <c r="AL42">
        <v>0</v>
      </c>
      <c r="AM42">
        <v>0</v>
      </c>
      <c r="AN42">
        <v>0</v>
      </c>
      <c r="AO42">
        <f t="shared" si="14"/>
        <v>0</v>
      </c>
      <c r="AP42" t="e">
        <f t="shared" si="15"/>
        <v>#DIV/0!</v>
      </c>
      <c r="AQ42">
        <v>-1</v>
      </c>
      <c r="AR42" t="s">
        <v>403</v>
      </c>
      <c r="AS42">
        <v>805.621692307692</v>
      </c>
      <c r="AT42">
        <v>1078.3800000000001</v>
      </c>
      <c r="AU42">
        <f t="shared" si="16"/>
        <v>0.25293338868701953</v>
      </c>
      <c r="AV42">
        <v>0.5</v>
      </c>
      <c r="AW42">
        <f t="shared" si="17"/>
        <v>1429.2612001004018</v>
      </c>
      <c r="AX42">
        <f>I42</f>
        <v>10.037942980246736</v>
      </c>
      <c r="AY42">
        <f t="shared" si="18"/>
        <v>180.75393933013547</v>
      </c>
      <c r="AZ42">
        <f t="shared" si="19"/>
        <v>0.44351712754316663</v>
      </c>
      <c r="BA42">
        <f t="shared" si="20"/>
        <v>7.7228311938163227E-3</v>
      </c>
      <c r="BB42">
        <f t="shared" si="21"/>
        <v>-1</v>
      </c>
      <c r="BC42" t="s">
        <v>404</v>
      </c>
      <c r="BD42">
        <v>600.1</v>
      </c>
      <c r="BE42">
        <f t="shared" si="22"/>
        <v>478.28000000000009</v>
      </c>
      <c r="BF42">
        <f t="shared" si="23"/>
        <v>0.57029001357428299</v>
      </c>
      <c r="BG42">
        <f t="shared" si="24"/>
        <v>1.7970004999166806</v>
      </c>
      <c r="BH42">
        <f t="shared" si="25"/>
        <v>0.25293338868701948</v>
      </c>
      <c r="BI42" t="e">
        <f t="shared" si="26"/>
        <v>#DIV/0!</v>
      </c>
      <c r="BJ42">
        <f t="shared" si="27"/>
        <v>1700.05</v>
      </c>
      <c r="BK42">
        <f t="shared" si="28"/>
        <v>1429.2612001004018</v>
      </c>
      <c r="BL42">
        <f>($B$11*$D$9+$C$11*$D$9+$F$11*((CR42+CJ42)/MAX(CR42+CJ42+CS42, 0.1)*$I$9+CS42/MAX(CR42+CJ42+CS42, 0.1)*$J$9))/($B$11+$C$11+$F$11)</f>
        <v>0.84071715543684111</v>
      </c>
      <c r="BM42">
        <f>($B$11*$K$9+$C$11*$K$9+$F$11*((CR42+CJ42)/MAX(CR42+CJ42+CS42, 0.1)*$P$9+CS42/MAX(CR42+CJ42+CS42, 0.1)*$Q$9))/($B$11+$C$11+$F$11)</f>
        <v>0.19143431087368226</v>
      </c>
      <c r="BN42">
        <v>6</v>
      </c>
      <c r="BO42">
        <v>0.5</v>
      </c>
      <c r="BP42" t="s">
        <v>271</v>
      </c>
      <c r="BQ42">
        <v>1566916834.2</v>
      </c>
      <c r="BR42">
        <v>162.19300000000001</v>
      </c>
      <c r="BS42">
        <v>175.00800000000001</v>
      </c>
      <c r="BT42">
        <v>23.860499999999998</v>
      </c>
      <c r="BU42">
        <v>18.8795</v>
      </c>
      <c r="BV42">
        <v>500.12099999999998</v>
      </c>
      <c r="BW42">
        <v>98.788700000000006</v>
      </c>
      <c r="BX42">
        <v>0.200068</v>
      </c>
      <c r="BY42">
        <v>27.2775</v>
      </c>
      <c r="BZ42">
        <v>27.967700000000001</v>
      </c>
      <c r="CA42">
        <v>999.9</v>
      </c>
      <c r="CB42">
        <v>10013.799999999999</v>
      </c>
      <c r="CC42">
        <v>0</v>
      </c>
      <c r="CD42">
        <v>9.7215900000000008</v>
      </c>
      <c r="CE42">
        <v>1700.05</v>
      </c>
      <c r="CF42">
        <v>0.97602299999999997</v>
      </c>
      <c r="CG42">
        <v>2.39768E-2</v>
      </c>
      <c r="CH42">
        <v>0</v>
      </c>
      <c r="CI42">
        <v>805.44</v>
      </c>
      <c r="CJ42">
        <v>4.99986</v>
      </c>
      <c r="CK42">
        <v>13662.2</v>
      </c>
      <c r="CL42">
        <v>13809.8</v>
      </c>
      <c r="CM42">
        <v>42.061999999999998</v>
      </c>
      <c r="CN42">
        <v>43.625</v>
      </c>
      <c r="CO42">
        <v>42.811999999999998</v>
      </c>
      <c r="CP42">
        <v>42.75</v>
      </c>
      <c r="CQ42">
        <v>44.061999999999998</v>
      </c>
      <c r="CR42">
        <v>1654.41</v>
      </c>
      <c r="CS42">
        <v>40.64</v>
      </c>
      <c r="CT42">
        <v>0</v>
      </c>
      <c r="CU42">
        <v>144.299999952316</v>
      </c>
      <c r="CV42">
        <v>805.621692307692</v>
      </c>
      <c r="CW42">
        <v>-4.4161367454123104</v>
      </c>
      <c r="CX42">
        <v>-65.897435881118597</v>
      </c>
      <c r="CY42">
        <v>13669.45</v>
      </c>
      <c r="CZ42">
        <v>15</v>
      </c>
      <c r="DA42">
        <v>1566916789.2</v>
      </c>
      <c r="DB42" t="s">
        <v>405</v>
      </c>
      <c r="DC42">
        <v>26</v>
      </c>
      <c r="DD42">
        <v>-0.251</v>
      </c>
      <c r="DE42">
        <v>0.16200000000000001</v>
      </c>
      <c r="DF42">
        <v>175</v>
      </c>
      <c r="DG42">
        <v>19</v>
      </c>
      <c r="DH42">
        <v>0.09</v>
      </c>
      <c r="DI42">
        <v>0.02</v>
      </c>
      <c r="DJ42">
        <v>10.050225454100699</v>
      </c>
      <c r="DK42">
        <v>-8.7375768714918506E-2</v>
      </c>
      <c r="DL42">
        <v>7.6261613893553806E-2</v>
      </c>
      <c r="DM42">
        <v>1</v>
      </c>
      <c r="DN42">
        <v>0.30800176791199602</v>
      </c>
      <c r="DO42">
        <v>1.9348735364387901E-2</v>
      </c>
      <c r="DP42">
        <v>5.8448177972208496E-3</v>
      </c>
      <c r="DQ42">
        <v>1</v>
      </c>
      <c r="DR42">
        <v>2</v>
      </c>
      <c r="DS42">
        <v>2</v>
      </c>
      <c r="DT42" t="s">
        <v>273</v>
      </c>
      <c r="DU42">
        <v>1.86738</v>
      </c>
      <c r="DV42">
        <v>1.8639699999999999</v>
      </c>
      <c r="DW42">
        <v>1.8695600000000001</v>
      </c>
      <c r="DX42">
        <v>1.8675200000000001</v>
      </c>
      <c r="DY42">
        <v>1.87215</v>
      </c>
      <c r="DZ42">
        <v>1.8647199999999999</v>
      </c>
      <c r="EA42">
        <v>1.8663000000000001</v>
      </c>
      <c r="EB42">
        <v>1.8662799999999999</v>
      </c>
      <c r="EC42" t="s">
        <v>274</v>
      </c>
      <c r="ED42" t="s">
        <v>19</v>
      </c>
      <c r="EE42" t="s">
        <v>19</v>
      </c>
      <c r="EF42" t="s">
        <v>19</v>
      </c>
      <c r="EG42" t="s">
        <v>275</v>
      </c>
      <c r="EH42" t="s">
        <v>276</v>
      </c>
      <c r="EI42" t="s">
        <v>277</v>
      </c>
      <c r="EJ42" t="s">
        <v>277</v>
      </c>
      <c r="EK42" t="s">
        <v>277</v>
      </c>
      <c r="EL42" t="s">
        <v>277</v>
      </c>
      <c r="EM42">
        <v>0</v>
      </c>
      <c r="EN42">
        <v>100</v>
      </c>
      <c r="EO42">
        <v>100</v>
      </c>
      <c r="EP42">
        <v>-0.251</v>
      </c>
      <c r="EQ42">
        <v>0.16200000000000001</v>
      </c>
      <c r="ER42">
        <v>2</v>
      </c>
      <c r="ES42">
        <v>353.31</v>
      </c>
      <c r="ET42">
        <v>538.14200000000005</v>
      </c>
      <c r="EU42">
        <v>25</v>
      </c>
      <c r="EV42">
        <v>27.0458</v>
      </c>
      <c r="EW42">
        <v>30.0002</v>
      </c>
      <c r="EX42">
        <v>27.071899999999999</v>
      </c>
      <c r="EY42">
        <v>27.068999999999999</v>
      </c>
      <c r="EZ42">
        <v>11.710599999999999</v>
      </c>
      <c r="FA42">
        <v>29.525700000000001</v>
      </c>
      <c r="FB42">
        <v>45.500599999999999</v>
      </c>
      <c r="FC42">
        <v>25</v>
      </c>
      <c r="FD42">
        <v>175</v>
      </c>
      <c r="FE42">
        <v>18.907699999999998</v>
      </c>
      <c r="FF42">
        <v>101.819</v>
      </c>
      <c r="FG42">
        <v>102.30500000000001</v>
      </c>
    </row>
    <row r="43" spans="1:163" x14ac:dyDescent="0.2">
      <c r="A43">
        <v>27</v>
      </c>
      <c r="B43">
        <v>1566916948.2</v>
      </c>
      <c r="C43">
        <v>3600.4000000953702</v>
      </c>
      <c r="D43" t="s">
        <v>406</v>
      </c>
      <c r="E43" t="s">
        <v>407</v>
      </c>
      <c r="F43" t="s">
        <v>387</v>
      </c>
      <c r="G43">
        <v>1566916948.2</v>
      </c>
      <c r="H43">
        <f t="shared" si="0"/>
        <v>4.3373675330515126E-3</v>
      </c>
      <c r="I43">
        <f t="shared" si="1"/>
        <v>4.3962483261480552</v>
      </c>
      <c r="J43">
        <f>BR43 - IF(AI43&gt;1, I43*BN43*100/(AK43*CB43), 0)</f>
        <v>94.247094938129621</v>
      </c>
      <c r="K43">
        <f>((Q43-H43/2)*J43-I43)/(Q43+H43/2)</f>
        <v>68.54430755276482</v>
      </c>
      <c r="L43">
        <f>K43*(BW43+BX43)/1000</f>
        <v>6.7853526246564959</v>
      </c>
      <c r="M43">
        <f>(BR43 - IF(AI43&gt;1, I43*BN43*100/(AK43*CB43), 0))*(BW43+BX43)/1000</f>
        <v>9.3297284024994536</v>
      </c>
      <c r="N43">
        <f t="shared" si="2"/>
        <v>0.31533423913387365</v>
      </c>
      <c r="O43">
        <f t="shared" si="3"/>
        <v>2.2407641726517999</v>
      </c>
      <c r="P43">
        <f>H43*(1000-(1000*0.61365*EXP(17.502*T43/(240.97+T43))/(BW43+BX43)+BT43)/2)/(1000*0.61365*EXP(17.502*T43/(240.97+T43))/(BW43+BX43)-BT43)</f>
        <v>0.29259356741464221</v>
      </c>
      <c r="Q43">
        <f t="shared" si="4"/>
        <v>0.1847772899823415</v>
      </c>
      <c r="R43">
        <f t="shared" si="5"/>
        <v>273.60484493057504</v>
      </c>
      <c r="S43">
        <f>(BY43+(R43+2*0.95*0.0000000567*(((BY43+$B$7)+273)^4-(BY43+273)^4)-44100*H43)/(1.84*29.3*O43+8*0.95*0.0000000567*(BY43+273)^3))</f>
        <v>27.918659517587976</v>
      </c>
      <c r="T43">
        <f>($C$7*BZ43+$D$7*CA43+$E$7*S43)</f>
        <v>27.986599999999999</v>
      </c>
      <c r="U43">
        <f>0.61365*EXP(17.502*T43/(240.97+T43))</f>
        <v>3.7918762594994835</v>
      </c>
      <c r="V43">
        <f t="shared" si="6"/>
        <v>65.074895981485639</v>
      </c>
      <c r="W43">
        <f t="shared" si="7"/>
        <v>2.3701012373675998</v>
      </c>
      <c r="X43">
        <f t="shared" si="8"/>
        <v>3.6421129863072141</v>
      </c>
      <c r="Y43">
        <f t="shared" si="9"/>
        <v>1.4217750221318837</v>
      </c>
      <c r="Z43">
        <f>(-H43*44100)</f>
        <v>-191.2779082075717</v>
      </c>
      <c r="AA43">
        <f>2*29.3*O43*0.92*(BY43-T43)</f>
        <v>-83.282331425596951</v>
      </c>
      <c r="AB43">
        <f>2*0.95*0.0000000567*(((BY43+$B$7)+273)^4-(T43+273)^4)</f>
        <v>-8.0726667278036199</v>
      </c>
      <c r="AC43">
        <f t="shared" si="10"/>
        <v>-9.0280614303972158</v>
      </c>
      <c r="AD43">
        <v>-4.0935565253786298E-2</v>
      </c>
      <c r="AE43">
        <v>4.5953758149852801E-2</v>
      </c>
      <c r="AF43">
        <v>3.43872197288899</v>
      </c>
      <c r="AG43">
        <v>129</v>
      </c>
      <c r="AH43">
        <v>26</v>
      </c>
      <c r="AI43">
        <f t="shared" si="11"/>
        <v>1.0049719339413352</v>
      </c>
      <c r="AJ43">
        <f t="shared" si="12"/>
        <v>0.49719339413352159</v>
      </c>
      <c r="AK43">
        <f t="shared" si="13"/>
        <v>52149.276723342518</v>
      </c>
      <c r="AL43">
        <v>0</v>
      </c>
      <c r="AM43">
        <v>0</v>
      </c>
      <c r="AN43">
        <v>0</v>
      </c>
      <c r="AO43">
        <f t="shared" si="14"/>
        <v>0</v>
      </c>
      <c r="AP43" t="e">
        <f t="shared" si="15"/>
        <v>#DIV/0!</v>
      </c>
      <c r="AQ43">
        <v>-1</v>
      </c>
      <c r="AR43" t="s">
        <v>408</v>
      </c>
      <c r="AS43">
        <v>803.86207692307698</v>
      </c>
      <c r="AT43">
        <v>1036.74</v>
      </c>
      <c r="AU43">
        <f t="shared" si="16"/>
        <v>0.22462519346887655</v>
      </c>
      <c r="AV43">
        <v>0.5</v>
      </c>
      <c r="AW43">
        <f t="shared" si="17"/>
        <v>1429.2360001004033</v>
      </c>
      <c r="AX43">
        <f>I43</f>
        <v>4.3962483261480552</v>
      </c>
      <c r="AY43">
        <f t="shared" si="18"/>
        <v>160.52120651761817</v>
      </c>
      <c r="AZ43">
        <f t="shared" si="19"/>
        <v>0.41998958273048204</v>
      </c>
      <c r="BA43">
        <f t="shared" si="20"/>
        <v>3.7756174108187664E-3</v>
      </c>
      <c r="BB43">
        <f t="shared" si="21"/>
        <v>-1</v>
      </c>
      <c r="BC43" t="s">
        <v>409</v>
      </c>
      <c r="BD43">
        <v>601.32000000000005</v>
      </c>
      <c r="BE43">
        <f t="shared" si="22"/>
        <v>435.41999999999996</v>
      </c>
      <c r="BF43">
        <f t="shared" si="23"/>
        <v>0.53483515474007404</v>
      </c>
      <c r="BG43">
        <f t="shared" si="24"/>
        <v>1.724106964677709</v>
      </c>
      <c r="BH43">
        <f t="shared" si="25"/>
        <v>0.22462519346887649</v>
      </c>
      <c r="BI43" t="e">
        <f t="shared" si="26"/>
        <v>#DIV/0!</v>
      </c>
      <c r="BJ43">
        <f t="shared" si="27"/>
        <v>1700.02</v>
      </c>
      <c r="BK43">
        <f t="shared" si="28"/>
        <v>1429.2360001004033</v>
      </c>
      <c r="BL43">
        <f>($B$11*$D$9+$C$11*$D$9+$F$11*((CR43+CJ43)/MAX(CR43+CJ43+CS43, 0.1)*$I$9+CS43/MAX(CR43+CJ43+CS43, 0.1)*$J$9))/($B$11+$C$11+$F$11)</f>
        <v>0.8407171680923774</v>
      </c>
      <c r="BM43">
        <f>($B$11*$K$9+$C$11*$K$9+$F$11*((CR43+CJ43)/MAX(CR43+CJ43+CS43, 0.1)*$P$9+CS43/MAX(CR43+CJ43+CS43, 0.1)*$Q$9))/($B$11+$C$11+$F$11)</f>
        <v>0.19143433618475492</v>
      </c>
      <c r="BN43">
        <v>6</v>
      </c>
      <c r="BO43">
        <v>0.5</v>
      </c>
      <c r="BP43" t="s">
        <v>271</v>
      </c>
      <c r="BQ43">
        <v>1566916948.2</v>
      </c>
      <c r="BR43">
        <v>94.247100000000003</v>
      </c>
      <c r="BS43">
        <v>99.986500000000007</v>
      </c>
      <c r="BT43">
        <v>23.942299999999999</v>
      </c>
      <c r="BU43">
        <v>18.888300000000001</v>
      </c>
      <c r="BV43">
        <v>500.04700000000003</v>
      </c>
      <c r="BW43">
        <v>98.792199999999994</v>
      </c>
      <c r="BX43">
        <v>0.200012</v>
      </c>
      <c r="BY43">
        <v>27.2972</v>
      </c>
      <c r="BZ43">
        <v>27.986599999999999</v>
      </c>
      <c r="CA43">
        <v>999.9</v>
      </c>
      <c r="CB43">
        <v>9992.5</v>
      </c>
      <c r="CC43">
        <v>0</v>
      </c>
      <c r="CD43">
        <v>10.069699999999999</v>
      </c>
      <c r="CE43">
        <v>1700.02</v>
      </c>
      <c r="CF43">
        <v>0.97602299999999997</v>
      </c>
      <c r="CG43">
        <v>2.39768E-2</v>
      </c>
      <c r="CH43">
        <v>0</v>
      </c>
      <c r="CI43">
        <v>803.298</v>
      </c>
      <c r="CJ43">
        <v>4.99986</v>
      </c>
      <c r="CK43">
        <v>13642</v>
      </c>
      <c r="CL43">
        <v>13809.6</v>
      </c>
      <c r="CM43">
        <v>42.125</v>
      </c>
      <c r="CN43">
        <v>43.686999999999998</v>
      </c>
      <c r="CO43">
        <v>42.875</v>
      </c>
      <c r="CP43">
        <v>42.811999999999998</v>
      </c>
      <c r="CQ43">
        <v>44.125</v>
      </c>
      <c r="CR43">
        <v>1654.38</v>
      </c>
      <c r="CS43">
        <v>40.64</v>
      </c>
      <c r="CT43">
        <v>0</v>
      </c>
      <c r="CU43">
        <v>113.299999952316</v>
      </c>
      <c r="CV43">
        <v>803.86207692307698</v>
      </c>
      <c r="CW43">
        <v>-4.3095384665376404</v>
      </c>
      <c r="CX43">
        <v>-62.078632484321901</v>
      </c>
      <c r="CY43">
        <v>13649.1769230769</v>
      </c>
      <c r="CZ43">
        <v>15</v>
      </c>
      <c r="DA43">
        <v>1566916903.7</v>
      </c>
      <c r="DB43" t="s">
        <v>410</v>
      </c>
      <c r="DC43">
        <v>27</v>
      </c>
      <c r="DD43">
        <v>-0.19800000000000001</v>
      </c>
      <c r="DE43">
        <v>0.16400000000000001</v>
      </c>
      <c r="DF43">
        <v>100</v>
      </c>
      <c r="DG43">
        <v>19</v>
      </c>
      <c r="DH43">
        <v>0.28999999999999998</v>
      </c>
      <c r="DI43">
        <v>0.02</v>
      </c>
      <c r="DJ43">
        <v>4.3778668432433303</v>
      </c>
      <c r="DK43">
        <v>6.7719985072024397E-2</v>
      </c>
      <c r="DL43">
        <v>9.8882357983408706E-2</v>
      </c>
      <c r="DM43">
        <v>1</v>
      </c>
      <c r="DN43">
        <v>0.31244413340120403</v>
      </c>
      <c r="DO43">
        <v>3.3004775213023502E-2</v>
      </c>
      <c r="DP43">
        <v>1.06623468530616E-2</v>
      </c>
      <c r="DQ43">
        <v>1</v>
      </c>
      <c r="DR43">
        <v>2</v>
      </c>
      <c r="DS43">
        <v>2</v>
      </c>
      <c r="DT43" t="s">
        <v>273</v>
      </c>
      <c r="DU43">
        <v>1.86737</v>
      </c>
      <c r="DV43">
        <v>1.86398</v>
      </c>
      <c r="DW43">
        <v>1.86954</v>
      </c>
      <c r="DX43">
        <v>1.8675200000000001</v>
      </c>
      <c r="DY43">
        <v>1.8721300000000001</v>
      </c>
      <c r="DZ43">
        <v>1.86476</v>
      </c>
      <c r="EA43">
        <v>1.8663000000000001</v>
      </c>
      <c r="EB43">
        <v>1.8662300000000001</v>
      </c>
      <c r="EC43" t="s">
        <v>274</v>
      </c>
      <c r="ED43" t="s">
        <v>19</v>
      </c>
      <c r="EE43" t="s">
        <v>19</v>
      </c>
      <c r="EF43" t="s">
        <v>19</v>
      </c>
      <c r="EG43" t="s">
        <v>275</v>
      </c>
      <c r="EH43" t="s">
        <v>276</v>
      </c>
      <c r="EI43" t="s">
        <v>277</v>
      </c>
      <c r="EJ43" t="s">
        <v>277</v>
      </c>
      <c r="EK43" t="s">
        <v>277</v>
      </c>
      <c r="EL43" t="s">
        <v>277</v>
      </c>
      <c r="EM43">
        <v>0</v>
      </c>
      <c r="EN43">
        <v>100</v>
      </c>
      <c r="EO43">
        <v>100</v>
      </c>
      <c r="EP43">
        <v>-0.19800000000000001</v>
      </c>
      <c r="EQ43">
        <v>0.16400000000000001</v>
      </c>
      <c r="ER43">
        <v>2</v>
      </c>
      <c r="ES43">
        <v>352.91500000000002</v>
      </c>
      <c r="ET43">
        <v>537.38499999999999</v>
      </c>
      <c r="EU43">
        <v>24.9999</v>
      </c>
      <c r="EV43">
        <v>27.075600000000001</v>
      </c>
      <c r="EW43">
        <v>30.0001</v>
      </c>
      <c r="EX43">
        <v>27.099399999999999</v>
      </c>
      <c r="EY43">
        <v>27.095199999999998</v>
      </c>
      <c r="EZ43">
        <v>8.0790299999999995</v>
      </c>
      <c r="FA43">
        <v>29.659800000000001</v>
      </c>
      <c r="FB43">
        <v>44.7562</v>
      </c>
      <c r="FC43">
        <v>25</v>
      </c>
      <c r="FD43">
        <v>100</v>
      </c>
      <c r="FE43">
        <v>18.912600000000001</v>
      </c>
      <c r="FF43">
        <v>101.81399999999999</v>
      </c>
      <c r="FG43">
        <v>102.3</v>
      </c>
    </row>
    <row r="44" spans="1:163" x14ac:dyDescent="0.2">
      <c r="A44">
        <v>28</v>
      </c>
      <c r="B44">
        <v>1566917029.2</v>
      </c>
      <c r="C44">
        <v>3681.4000000953702</v>
      </c>
      <c r="D44" t="s">
        <v>411</v>
      </c>
      <c r="E44" t="s">
        <v>412</v>
      </c>
      <c r="F44" t="s">
        <v>387</v>
      </c>
      <c r="G44">
        <v>1566917029.2</v>
      </c>
      <c r="H44">
        <f t="shared" si="0"/>
        <v>4.1919227672154828E-3</v>
      </c>
      <c r="I44">
        <f t="shared" si="1"/>
        <v>0.40422418872888982</v>
      </c>
      <c r="J44">
        <f>BR44 - IF(AI44&gt;1, I44*BN44*100/(AK44*CB44), 0)</f>
        <v>49.142599534045331</v>
      </c>
      <c r="K44">
        <f>((Q44-H44/2)*J44-I44)/(Q44+H44/2)</f>
        <v>45.796690898667734</v>
      </c>
      <c r="L44">
        <f>K44*(BW44+BX44)/1000</f>
        <v>4.5336623295469538</v>
      </c>
      <c r="M44">
        <f>(BR44 - IF(AI44&gt;1, I44*BN44*100/(AK44*CB44), 0))*(BW44+BX44)/1000</f>
        <v>4.8648919367664245</v>
      </c>
      <c r="N44">
        <f t="shared" si="2"/>
        <v>0.3071783948575123</v>
      </c>
      <c r="O44">
        <f t="shared" si="3"/>
        <v>2.2399164750173299</v>
      </c>
      <c r="P44">
        <f>H44*(1000-(1000*0.61365*EXP(17.502*T44/(240.97+T44))/(BW44+BX44)+BT44)/2)/(1000*0.61365*EXP(17.502*T44/(240.97+T44))/(BW44+BX44)-BT44)</f>
        <v>0.28554805337693434</v>
      </c>
      <c r="Q44">
        <f t="shared" si="4"/>
        <v>0.18028384543587511</v>
      </c>
      <c r="R44">
        <f t="shared" si="5"/>
        <v>273.61282487913803</v>
      </c>
      <c r="S44">
        <f>(BY44+(R44+2*0.95*0.0000000567*(((BY44+$B$7)+273)^4-(BY44+273)^4)-44100*H44)/(1.84*29.3*O44+8*0.95*0.0000000567*(BY44+273)^3))</f>
        <v>27.979062130697315</v>
      </c>
      <c r="T44">
        <f>($C$7*BZ44+$D$7*CA44+$E$7*S44)</f>
        <v>27.982099999999999</v>
      </c>
      <c r="U44">
        <f>0.61365*EXP(17.502*T44/(240.97+T44))</f>
        <v>3.7908815340913353</v>
      </c>
      <c r="V44">
        <f t="shared" si="6"/>
        <v>65.381974214889226</v>
      </c>
      <c r="W44">
        <f t="shared" si="7"/>
        <v>2.382918586323</v>
      </c>
      <c r="X44">
        <f t="shared" si="8"/>
        <v>3.6446109419870432</v>
      </c>
      <c r="Y44">
        <f t="shared" si="9"/>
        <v>1.4079629477683353</v>
      </c>
      <c r="Z44">
        <f>(-H44*44100)</f>
        <v>-184.86379403420278</v>
      </c>
      <c r="AA44">
        <f>2*29.3*O44*0.92*(BY44-T44)</f>
        <v>-81.294539397163348</v>
      </c>
      <c r="AB44">
        <f>2*0.95*0.0000000567*(((BY44+$B$7)+273)^4-(T44+273)^4)</f>
        <v>-7.8832523012614075</v>
      </c>
      <c r="AC44">
        <f t="shared" si="10"/>
        <v>-0.42876085348949289</v>
      </c>
      <c r="AD44">
        <v>-4.0912832087898102E-2</v>
      </c>
      <c r="AE44">
        <v>4.5928238179608602E-2</v>
      </c>
      <c r="AF44">
        <v>3.43720900110401</v>
      </c>
      <c r="AG44">
        <v>45</v>
      </c>
      <c r="AH44">
        <v>9</v>
      </c>
      <c r="AI44">
        <f t="shared" si="11"/>
        <v>1.0017297886841516</v>
      </c>
      <c r="AJ44">
        <f t="shared" si="12"/>
        <v>0.17297886841516341</v>
      </c>
      <c r="AK44">
        <f t="shared" si="13"/>
        <v>52119.47667803552</v>
      </c>
      <c r="AL44">
        <v>0</v>
      </c>
      <c r="AM44">
        <v>0</v>
      </c>
      <c r="AN44">
        <v>0</v>
      </c>
      <c r="AO44">
        <f t="shared" si="14"/>
        <v>0</v>
      </c>
      <c r="AP44" t="e">
        <f t="shared" si="15"/>
        <v>#DIV/0!</v>
      </c>
      <c r="AQ44">
        <v>-1</v>
      </c>
      <c r="AR44" t="s">
        <v>413</v>
      </c>
      <c r="AS44">
        <v>806.78642307692303</v>
      </c>
      <c r="AT44">
        <v>1013.9</v>
      </c>
      <c r="AU44">
        <f t="shared" si="16"/>
        <v>0.204274166015462</v>
      </c>
      <c r="AV44">
        <v>0.5</v>
      </c>
      <c r="AW44">
        <f t="shared" si="17"/>
        <v>1429.2780001004005</v>
      </c>
      <c r="AX44">
        <f>I44</f>
        <v>0.40422418872888982</v>
      </c>
      <c r="AY44">
        <f t="shared" si="18"/>
        <v>145.98228573737836</v>
      </c>
      <c r="AZ44">
        <f t="shared" si="19"/>
        <v>0.41558339086694945</v>
      </c>
      <c r="BA44">
        <f t="shared" si="20"/>
        <v>9.8247100188364272E-4</v>
      </c>
      <c r="BB44">
        <f t="shared" si="21"/>
        <v>-1</v>
      </c>
      <c r="BC44" t="s">
        <v>414</v>
      </c>
      <c r="BD44">
        <v>592.54</v>
      </c>
      <c r="BE44">
        <f t="shared" si="22"/>
        <v>421.36</v>
      </c>
      <c r="BF44">
        <f t="shared" si="23"/>
        <v>0.49153592396781126</v>
      </c>
      <c r="BG44">
        <f t="shared" si="24"/>
        <v>1.7111081108448376</v>
      </c>
      <c r="BH44">
        <f t="shared" si="25"/>
        <v>0.20427416601546203</v>
      </c>
      <c r="BI44" t="e">
        <f t="shared" si="26"/>
        <v>#DIV/0!</v>
      </c>
      <c r="BJ44">
        <f t="shared" si="27"/>
        <v>1700.07</v>
      </c>
      <c r="BK44">
        <f t="shared" si="28"/>
        <v>1429.2780001004005</v>
      </c>
      <c r="BL44">
        <f>($B$11*$D$9+$C$11*$D$9+$F$11*((CR44+CJ44)/MAX(CR44+CJ44+CS44, 0.1)*$I$9+CS44/MAX(CR44+CJ44+CS44, 0.1)*$J$9))/($B$11+$C$11+$F$11)</f>
        <v>0.84071714700006506</v>
      </c>
      <c r="BM44">
        <f>($B$11*$K$9+$C$11*$K$9+$F$11*((CR44+CJ44)/MAX(CR44+CJ44+CS44, 0.1)*$P$9+CS44/MAX(CR44+CJ44+CS44, 0.1)*$Q$9))/($B$11+$C$11+$F$11)</f>
        <v>0.1914342940001301</v>
      </c>
      <c r="BN44">
        <v>6</v>
      </c>
      <c r="BO44">
        <v>0.5</v>
      </c>
      <c r="BP44" t="s">
        <v>271</v>
      </c>
      <c r="BQ44">
        <v>1566917029.2</v>
      </c>
      <c r="BR44">
        <v>49.142600000000002</v>
      </c>
      <c r="BS44">
        <v>49.874699999999997</v>
      </c>
      <c r="BT44">
        <v>24.071000000000002</v>
      </c>
      <c r="BU44">
        <v>19.166</v>
      </c>
      <c r="BV44">
        <v>499.54500000000002</v>
      </c>
      <c r="BW44">
        <v>98.792900000000003</v>
      </c>
      <c r="BX44">
        <v>0.202513</v>
      </c>
      <c r="BY44">
        <v>27.308900000000001</v>
      </c>
      <c r="BZ44">
        <v>27.982099999999999</v>
      </c>
      <c r="CA44">
        <v>999.9</v>
      </c>
      <c r="CB44">
        <v>9986.8799999999992</v>
      </c>
      <c r="CC44">
        <v>0</v>
      </c>
      <c r="CD44">
        <v>10.432600000000001</v>
      </c>
      <c r="CE44">
        <v>1700.07</v>
      </c>
      <c r="CF44">
        <v>0.97602299999999997</v>
      </c>
      <c r="CG44">
        <v>2.39768E-2</v>
      </c>
      <c r="CH44">
        <v>0</v>
      </c>
      <c r="CI44">
        <v>806.798</v>
      </c>
      <c r="CJ44">
        <v>4.99986</v>
      </c>
      <c r="CK44">
        <v>13695.9</v>
      </c>
      <c r="CL44">
        <v>13809.9</v>
      </c>
      <c r="CM44">
        <v>42.186999999999998</v>
      </c>
      <c r="CN44">
        <v>43.686999999999998</v>
      </c>
      <c r="CO44">
        <v>42.875</v>
      </c>
      <c r="CP44">
        <v>42.811999999999998</v>
      </c>
      <c r="CQ44">
        <v>44.061999999999998</v>
      </c>
      <c r="CR44">
        <v>1654.43</v>
      </c>
      <c r="CS44">
        <v>40.64</v>
      </c>
      <c r="CT44">
        <v>0</v>
      </c>
      <c r="CU44">
        <v>80.299999952316298</v>
      </c>
      <c r="CV44">
        <v>806.78642307692303</v>
      </c>
      <c r="CW44">
        <v>-2.4746324838393798</v>
      </c>
      <c r="CX44">
        <v>-48.153846129598897</v>
      </c>
      <c r="CY44">
        <v>13702.180769230799</v>
      </c>
      <c r="CZ44">
        <v>15</v>
      </c>
      <c r="DA44">
        <v>1566917022.2</v>
      </c>
      <c r="DB44" t="s">
        <v>415</v>
      </c>
      <c r="DC44">
        <v>28</v>
      </c>
      <c r="DD44">
        <v>-0.222</v>
      </c>
      <c r="DE44">
        <v>0.16500000000000001</v>
      </c>
      <c r="DF44">
        <v>50</v>
      </c>
      <c r="DG44">
        <v>19</v>
      </c>
      <c r="DH44">
        <v>0.2</v>
      </c>
      <c r="DI44">
        <v>0.02</v>
      </c>
      <c r="DJ44">
        <v>0.115612569248531</v>
      </c>
      <c r="DK44">
        <v>-0.24232460885915799</v>
      </c>
      <c r="DL44">
        <v>0.16659597184754801</v>
      </c>
      <c r="DM44">
        <v>1</v>
      </c>
      <c r="DN44">
        <v>8.8180246073659097E-2</v>
      </c>
      <c r="DO44">
        <v>-0.28226503220161703</v>
      </c>
      <c r="DP44">
        <v>0.12803613569150099</v>
      </c>
      <c r="DQ44">
        <v>1</v>
      </c>
      <c r="DR44">
        <v>2</v>
      </c>
      <c r="DS44">
        <v>2</v>
      </c>
      <c r="DT44" t="s">
        <v>273</v>
      </c>
      <c r="DU44">
        <v>1.86738</v>
      </c>
      <c r="DV44">
        <v>1.8639399999999999</v>
      </c>
      <c r="DW44">
        <v>1.86955</v>
      </c>
      <c r="DX44">
        <v>1.8675299999999999</v>
      </c>
      <c r="DY44">
        <v>1.8721699999999999</v>
      </c>
      <c r="DZ44">
        <v>1.8646799999999999</v>
      </c>
      <c r="EA44">
        <v>1.8663000000000001</v>
      </c>
      <c r="EB44">
        <v>1.86622</v>
      </c>
      <c r="EC44" t="s">
        <v>274</v>
      </c>
      <c r="ED44" t="s">
        <v>19</v>
      </c>
      <c r="EE44" t="s">
        <v>19</v>
      </c>
      <c r="EF44" t="s">
        <v>19</v>
      </c>
      <c r="EG44" t="s">
        <v>275</v>
      </c>
      <c r="EH44" t="s">
        <v>276</v>
      </c>
      <c r="EI44" t="s">
        <v>277</v>
      </c>
      <c r="EJ44" t="s">
        <v>277</v>
      </c>
      <c r="EK44" t="s">
        <v>277</v>
      </c>
      <c r="EL44" t="s">
        <v>277</v>
      </c>
      <c r="EM44">
        <v>0</v>
      </c>
      <c r="EN44">
        <v>100</v>
      </c>
      <c r="EO44">
        <v>100</v>
      </c>
      <c r="EP44">
        <v>-0.222</v>
      </c>
      <c r="EQ44">
        <v>0.16500000000000001</v>
      </c>
      <c r="ER44">
        <v>2</v>
      </c>
      <c r="ES44">
        <v>446.363</v>
      </c>
      <c r="ET44">
        <v>540.80600000000004</v>
      </c>
      <c r="EU44">
        <v>25</v>
      </c>
      <c r="EV44">
        <v>27.0854</v>
      </c>
      <c r="EW44">
        <v>30.0001</v>
      </c>
      <c r="EX44">
        <v>27.144400000000001</v>
      </c>
      <c r="EY44">
        <v>27.119399999999999</v>
      </c>
      <c r="EZ44">
        <v>5.6435199999999996</v>
      </c>
      <c r="FA44">
        <v>28.666799999999999</v>
      </c>
      <c r="FB44">
        <v>44.183199999999999</v>
      </c>
      <c r="FC44">
        <v>25</v>
      </c>
      <c r="FD44">
        <v>50</v>
      </c>
      <c r="FE44">
        <v>18.941299999999998</v>
      </c>
      <c r="FF44">
        <v>101.81</v>
      </c>
      <c r="FG44">
        <v>102.301</v>
      </c>
    </row>
    <row r="45" spans="1:163" x14ac:dyDescent="0.2">
      <c r="A45">
        <v>29</v>
      </c>
      <c r="B45">
        <v>1566917149.7</v>
      </c>
      <c r="C45">
        <v>3801.9000000953702</v>
      </c>
      <c r="D45" t="s">
        <v>416</v>
      </c>
      <c r="E45" t="s">
        <v>417</v>
      </c>
      <c r="F45" t="s">
        <v>387</v>
      </c>
      <c r="G45">
        <v>1566917149.7</v>
      </c>
      <c r="H45">
        <f t="shared" si="0"/>
        <v>4.4940927726742049E-3</v>
      </c>
      <c r="I45">
        <f t="shared" si="1"/>
        <v>26.294658966597744</v>
      </c>
      <c r="J45">
        <f>BR45 - IF(AI45&gt;1, I45*BN45*100/(AK45*CB45), 0)</f>
        <v>366.70496977086913</v>
      </c>
      <c r="K45">
        <f>((Q45-H45/2)*J45-I45)/(Q45+H45/2)</f>
        <v>226.22624963415851</v>
      </c>
      <c r="L45">
        <f>K45*(BW45+BX45)/1000</f>
        <v>22.394796127029288</v>
      </c>
      <c r="M45">
        <f>(BR45 - IF(AI45&gt;1, I45*BN45*100/(AK45*CB45), 0))*(BW45+BX45)/1000</f>
        <v>36.301194269310187</v>
      </c>
      <c r="N45">
        <f t="shared" si="2"/>
        <v>0.337041205548818</v>
      </c>
      <c r="O45">
        <f t="shared" si="3"/>
        <v>2.242011825992174</v>
      </c>
      <c r="P45">
        <f>H45*(1000-(1000*0.61365*EXP(17.502*T45/(240.97+T45))/(BW45+BX45)+BT45)/2)/(1000*0.61365*EXP(17.502*T45/(240.97+T45))/(BW45+BX45)-BT45)</f>
        <v>0.311212582451321</v>
      </c>
      <c r="Q45">
        <f t="shared" si="4"/>
        <v>0.19666325898771225</v>
      </c>
      <c r="R45">
        <f t="shared" si="5"/>
        <v>273.61122888942521</v>
      </c>
      <c r="S45">
        <f>(BY45+(R45+2*0.95*0.0000000567*(((BY45+$B$7)+273)^4-(BY45+273)^4)-44100*H45)/(1.84*29.3*O45+8*0.95*0.0000000567*(BY45+273)^3))</f>
        <v>27.881337903416604</v>
      </c>
      <c r="T45">
        <f>($C$7*BZ45+$D$7*CA45+$E$7*S45)</f>
        <v>27.842199999999998</v>
      </c>
      <c r="U45">
        <f>0.61365*EXP(17.502*T45/(240.97+T45))</f>
        <v>3.760069970937578</v>
      </c>
      <c r="V45">
        <f t="shared" si="6"/>
        <v>65.147608392961615</v>
      </c>
      <c r="W45">
        <f t="shared" si="7"/>
        <v>2.3748499541316006</v>
      </c>
      <c r="X45">
        <f t="shared" si="8"/>
        <v>3.6453371239767165</v>
      </c>
      <c r="Y45">
        <f t="shared" si="9"/>
        <v>1.3852200168059774</v>
      </c>
      <c r="Z45">
        <f>(-H45*44100)</f>
        <v>-198.18949127493244</v>
      </c>
      <c r="AA45">
        <f>2*29.3*O45*0.92*(BY45-T45)</f>
        <v>-64.049723894175187</v>
      </c>
      <c r="AB45">
        <f>2*0.95*0.0000000567*(((BY45+$B$7)+273)^4-(T45+273)^4)</f>
        <v>-6.2009642617234526</v>
      </c>
      <c r="AC45">
        <f t="shared" si="10"/>
        <v>5.171049458594112</v>
      </c>
      <c r="AD45">
        <v>-4.0969038235988998E-2</v>
      </c>
      <c r="AE45">
        <v>4.59913345047697E-2</v>
      </c>
      <c r="AF45">
        <v>3.4409491954591598</v>
      </c>
      <c r="AG45">
        <v>129</v>
      </c>
      <c r="AH45">
        <v>26</v>
      </c>
      <c r="AI45">
        <f t="shared" si="11"/>
        <v>1.0049682675970033</v>
      </c>
      <c r="AJ45">
        <f t="shared" si="12"/>
        <v>0.49682675970033063</v>
      </c>
      <c r="AK45">
        <f t="shared" si="13"/>
        <v>52187.570008590381</v>
      </c>
      <c r="AL45">
        <v>0</v>
      </c>
      <c r="AM45">
        <v>0</v>
      </c>
      <c r="AN45">
        <v>0</v>
      </c>
      <c r="AO45">
        <f t="shared" si="14"/>
        <v>0</v>
      </c>
      <c r="AP45" t="e">
        <f t="shared" si="15"/>
        <v>#DIV/0!</v>
      </c>
      <c r="AQ45">
        <v>-1</v>
      </c>
      <c r="AR45" t="s">
        <v>418</v>
      </c>
      <c r="AS45">
        <v>803.25292307692303</v>
      </c>
      <c r="AT45">
        <v>1172.9000000000001</v>
      </c>
      <c r="AU45">
        <f t="shared" si="16"/>
        <v>0.31515651540888145</v>
      </c>
      <c r="AV45">
        <v>0.5</v>
      </c>
      <c r="AW45">
        <f t="shared" si="17"/>
        <v>1429.269600100401</v>
      </c>
      <c r="AX45">
        <f>I45</f>
        <v>26.294658966597744</v>
      </c>
      <c r="AY45">
        <f t="shared" si="18"/>
        <v>225.22181337374394</v>
      </c>
      <c r="AZ45">
        <f t="shared" si="19"/>
        <v>0.52928638417597407</v>
      </c>
      <c r="BA45">
        <f t="shared" si="20"/>
        <v>1.9096928224514389E-2</v>
      </c>
      <c r="BB45">
        <f t="shared" si="21"/>
        <v>-1</v>
      </c>
      <c r="BC45" t="s">
        <v>419</v>
      </c>
      <c r="BD45">
        <v>552.1</v>
      </c>
      <c r="BE45">
        <f t="shared" si="22"/>
        <v>620.80000000000007</v>
      </c>
      <c r="BF45">
        <f t="shared" si="23"/>
        <v>0.59543665741475038</v>
      </c>
      <c r="BG45">
        <f t="shared" si="24"/>
        <v>2.1244339793515667</v>
      </c>
      <c r="BH45">
        <f t="shared" si="25"/>
        <v>0.31515651540888145</v>
      </c>
      <c r="BI45" t="e">
        <f t="shared" si="26"/>
        <v>#DIV/0!</v>
      </c>
      <c r="BJ45">
        <f t="shared" si="27"/>
        <v>1700.06</v>
      </c>
      <c r="BK45">
        <f t="shared" si="28"/>
        <v>1429.269600100401</v>
      </c>
      <c r="BL45">
        <f>($B$11*$D$9+$C$11*$D$9+$F$11*((CR45+CJ45)/MAX(CR45+CJ45+CS45, 0.1)*$I$9+CS45/MAX(CR45+CJ45+CS45, 0.1)*$J$9))/($B$11+$C$11+$F$11)</f>
        <v>0.84071715121842816</v>
      </c>
      <c r="BM45">
        <f>($B$11*$K$9+$C$11*$K$9+$F$11*((CR45+CJ45)/MAX(CR45+CJ45+CS45, 0.1)*$P$9+CS45/MAX(CR45+CJ45+CS45, 0.1)*$Q$9))/($B$11+$C$11+$F$11)</f>
        <v>0.19143430243685655</v>
      </c>
      <c r="BN45">
        <v>6</v>
      </c>
      <c r="BO45">
        <v>0.5</v>
      </c>
      <c r="BP45" t="s">
        <v>271</v>
      </c>
      <c r="BQ45">
        <v>1566917149.7</v>
      </c>
      <c r="BR45">
        <v>366.70499999999998</v>
      </c>
      <c r="BS45">
        <v>400.07400000000001</v>
      </c>
      <c r="BT45">
        <v>23.990100000000002</v>
      </c>
      <c r="BU45">
        <v>18.754200000000001</v>
      </c>
      <c r="BV45">
        <v>500.09300000000002</v>
      </c>
      <c r="BW45">
        <v>98.792900000000003</v>
      </c>
      <c r="BX45">
        <v>0.200016</v>
      </c>
      <c r="BY45">
        <v>27.3123</v>
      </c>
      <c r="BZ45">
        <v>27.842199999999998</v>
      </c>
      <c r="CA45">
        <v>999.9</v>
      </c>
      <c r="CB45">
        <v>10000.6</v>
      </c>
      <c r="CC45">
        <v>0</v>
      </c>
      <c r="CD45">
        <v>11.0566</v>
      </c>
      <c r="CE45">
        <v>1700.06</v>
      </c>
      <c r="CF45">
        <v>0.97602299999999997</v>
      </c>
      <c r="CG45">
        <v>2.39768E-2</v>
      </c>
      <c r="CH45">
        <v>0</v>
      </c>
      <c r="CI45">
        <v>802.74599999999998</v>
      </c>
      <c r="CJ45">
        <v>4.99986</v>
      </c>
      <c r="CK45">
        <v>13654.5</v>
      </c>
      <c r="CL45">
        <v>13809.9</v>
      </c>
      <c r="CM45">
        <v>42.061999999999998</v>
      </c>
      <c r="CN45">
        <v>43.625</v>
      </c>
      <c r="CO45">
        <v>42.811999999999998</v>
      </c>
      <c r="CP45">
        <v>42.75</v>
      </c>
      <c r="CQ45">
        <v>44.061999999999998</v>
      </c>
      <c r="CR45">
        <v>1654.42</v>
      </c>
      <c r="CS45">
        <v>40.64</v>
      </c>
      <c r="CT45">
        <v>0</v>
      </c>
      <c r="CU45">
        <v>119.90000009536701</v>
      </c>
      <c r="CV45">
        <v>803.25292307692303</v>
      </c>
      <c r="CW45">
        <v>-5.7901538644248101</v>
      </c>
      <c r="CX45">
        <v>-129.44273509709899</v>
      </c>
      <c r="CY45">
        <v>13671.3461538462</v>
      </c>
      <c r="CZ45">
        <v>15</v>
      </c>
      <c r="DA45">
        <v>1566917110.2</v>
      </c>
      <c r="DB45" t="s">
        <v>420</v>
      </c>
      <c r="DC45">
        <v>29</v>
      </c>
      <c r="DD45">
        <v>-0.13500000000000001</v>
      </c>
      <c r="DE45">
        <v>0.16</v>
      </c>
      <c r="DF45">
        <v>400</v>
      </c>
      <c r="DG45">
        <v>19</v>
      </c>
      <c r="DH45">
        <v>0.04</v>
      </c>
      <c r="DI45">
        <v>0.02</v>
      </c>
      <c r="DJ45">
        <v>23.017633681162799</v>
      </c>
      <c r="DK45">
        <v>25.341795395453701</v>
      </c>
      <c r="DL45">
        <v>7.89111212836145</v>
      </c>
      <c r="DM45">
        <v>0</v>
      </c>
      <c r="DN45">
        <v>0.28989903403284401</v>
      </c>
      <c r="DO45">
        <v>0.362490280180576</v>
      </c>
      <c r="DP45">
        <v>0.103603264399515</v>
      </c>
      <c r="DQ45">
        <v>1</v>
      </c>
      <c r="DR45">
        <v>1</v>
      </c>
      <c r="DS45">
        <v>2</v>
      </c>
      <c r="DT45" t="s">
        <v>283</v>
      </c>
      <c r="DU45">
        <v>1.86737</v>
      </c>
      <c r="DV45">
        <v>1.8639699999999999</v>
      </c>
      <c r="DW45">
        <v>1.8695299999999999</v>
      </c>
      <c r="DX45">
        <v>1.8675200000000001</v>
      </c>
      <c r="DY45">
        <v>1.8721300000000001</v>
      </c>
      <c r="DZ45">
        <v>1.8647199999999999</v>
      </c>
      <c r="EA45">
        <v>1.8663000000000001</v>
      </c>
      <c r="EB45">
        <v>1.8662399999999999</v>
      </c>
      <c r="EC45" t="s">
        <v>274</v>
      </c>
      <c r="ED45" t="s">
        <v>19</v>
      </c>
      <c r="EE45" t="s">
        <v>19</v>
      </c>
      <c r="EF45" t="s">
        <v>19</v>
      </c>
      <c r="EG45" t="s">
        <v>275</v>
      </c>
      <c r="EH45" t="s">
        <v>276</v>
      </c>
      <c r="EI45" t="s">
        <v>277</v>
      </c>
      <c r="EJ45" t="s">
        <v>277</v>
      </c>
      <c r="EK45" t="s">
        <v>277</v>
      </c>
      <c r="EL45" t="s">
        <v>277</v>
      </c>
      <c r="EM45">
        <v>0</v>
      </c>
      <c r="EN45">
        <v>100</v>
      </c>
      <c r="EO45">
        <v>100</v>
      </c>
      <c r="EP45">
        <v>-0.13500000000000001</v>
      </c>
      <c r="EQ45">
        <v>0.16</v>
      </c>
      <c r="ER45">
        <v>2</v>
      </c>
      <c r="ES45">
        <v>353.09500000000003</v>
      </c>
      <c r="ET45">
        <v>536.69100000000003</v>
      </c>
      <c r="EU45">
        <v>25.0002</v>
      </c>
      <c r="EV45">
        <v>27.096</v>
      </c>
      <c r="EW45">
        <v>30</v>
      </c>
      <c r="EX45">
        <v>27.123200000000001</v>
      </c>
      <c r="EY45">
        <v>27.119800000000001</v>
      </c>
      <c r="EZ45">
        <v>22.014500000000002</v>
      </c>
      <c r="FA45">
        <v>30.751999999999999</v>
      </c>
      <c r="FB45">
        <v>43.1111</v>
      </c>
      <c r="FC45">
        <v>25</v>
      </c>
      <c r="FD45">
        <v>400</v>
      </c>
      <c r="FE45">
        <v>18.7011</v>
      </c>
      <c r="FF45">
        <v>101.81100000000001</v>
      </c>
      <c r="FG45">
        <v>102.30500000000001</v>
      </c>
    </row>
    <row r="46" spans="1:163" x14ac:dyDescent="0.2">
      <c r="A46">
        <v>30</v>
      </c>
      <c r="B46">
        <v>1566917270.3</v>
      </c>
      <c r="C46">
        <v>3922.5</v>
      </c>
      <c r="D46" t="s">
        <v>421</v>
      </c>
      <c r="E46" t="s">
        <v>422</v>
      </c>
      <c r="F46" t="s">
        <v>387</v>
      </c>
      <c r="G46">
        <v>1566917270.3</v>
      </c>
      <c r="H46">
        <f t="shared" si="0"/>
        <v>4.6210304458251866E-3</v>
      </c>
      <c r="I46">
        <f t="shared" si="1"/>
        <v>31.783389389279435</v>
      </c>
      <c r="J46">
        <f>BR46 - IF(AI46&gt;1, I46*BN46*100/(AK46*CB46), 0)</f>
        <v>459.48696342622196</v>
      </c>
      <c r="K46">
        <f>((Q46-H46/2)*J46-I46)/(Q46+H46/2)</f>
        <v>294.8819454304637</v>
      </c>
      <c r="L46">
        <f>K46*(BW46+BX46)/1000</f>
        <v>29.192057580056158</v>
      </c>
      <c r="M46">
        <f>(BR46 - IF(AI46&gt;1, I46*BN46*100/(AK46*CB46), 0))*(BW46+BX46)/1000</f>
        <v>45.487253802679632</v>
      </c>
      <c r="N46">
        <f t="shared" si="2"/>
        <v>0.34995342312730982</v>
      </c>
      <c r="O46">
        <f t="shared" si="3"/>
        <v>2.2412947315487712</v>
      </c>
      <c r="P46">
        <f>H46*(1000-(1000*0.61365*EXP(17.502*T46/(240.97+T46))/(BW46+BX46)+BT46)/2)/(1000*0.61365*EXP(17.502*T46/(240.97+T46))/(BW46+BX46)-BT46)</f>
        <v>0.32218703281917388</v>
      </c>
      <c r="Q46">
        <f t="shared" si="4"/>
        <v>0.20367769248534517</v>
      </c>
      <c r="R46">
        <f t="shared" si="5"/>
        <v>273.61282487913803</v>
      </c>
      <c r="S46">
        <f>(BY46+(R46+2*0.95*0.0000000567*(((BY46+$B$7)+273)^4-(BY46+273)^4)-44100*H46)/(1.84*29.3*O46+8*0.95*0.0000000567*(BY46+273)^3))</f>
        <v>27.839268525811374</v>
      </c>
      <c r="T46">
        <f>($C$7*BZ46+$D$7*CA46+$E$7*S46)</f>
        <v>27.7879</v>
      </c>
      <c r="U46">
        <f>0.61365*EXP(17.502*T46/(240.97+T46))</f>
        <v>3.748169940985727</v>
      </c>
      <c r="V46">
        <f t="shared" si="6"/>
        <v>65.074788270516933</v>
      </c>
      <c r="W46">
        <f t="shared" si="7"/>
        <v>2.3721954151743998</v>
      </c>
      <c r="X46">
        <f t="shared" si="8"/>
        <v>3.6453371239767165</v>
      </c>
      <c r="Y46">
        <f t="shared" si="9"/>
        <v>1.3759745258113272</v>
      </c>
      <c r="Z46">
        <f>(-H46*44100)</f>
        <v>-203.78744266089072</v>
      </c>
      <c r="AA46">
        <f>2*29.3*O46*0.92*(BY46-T46)</f>
        <v>-57.468023353387608</v>
      </c>
      <c r="AB46">
        <f>2*0.95*0.0000000567*(((BY46+$B$7)+273)^4-(T46+273)^4)</f>
        <v>-5.5640291860414592</v>
      </c>
      <c r="AC46">
        <f t="shared" si="10"/>
        <v>6.7933296788182389</v>
      </c>
      <c r="AD46">
        <v>-4.0949797450115101E-2</v>
      </c>
      <c r="AE46">
        <v>4.5969735037040799E-2</v>
      </c>
      <c r="AF46">
        <v>3.4396690295306702</v>
      </c>
      <c r="AG46">
        <v>128</v>
      </c>
      <c r="AH46">
        <v>26</v>
      </c>
      <c r="AI46">
        <f t="shared" si="11"/>
        <v>1.0049317908934567</v>
      </c>
      <c r="AJ46">
        <f t="shared" si="12"/>
        <v>0.49317908934567445</v>
      </c>
      <c r="AK46">
        <f t="shared" si="13"/>
        <v>52164.121315453594</v>
      </c>
      <c r="AL46">
        <v>0</v>
      </c>
      <c r="AM46">
        <v>0</v>
      </c>
      <c r="AN46">
        <v>0</v>
      </c>
      <c r="AO46">
        <f t="shared" si="14"/>
        <v>0</v>
      </c>
      <c r="AP46" t="e">
        <f t="shared" si="15"/>
        <v>#DIV/0!</v>
      </c>
      <c r="AQ46">
        <v>-1</v>
      </c>
      <c r="AR46" t="s">
        <v>423</v>
      </c>
      <c r="AS46">
        <v>815.34361538461496</v>
      </c>
      <c r="AT46">
        <v>1225.1300000000001</v>
      </c>
      <c r="AU46">
        <f t="shared" si="16"/>
        <v>0.33448400138384093</v>
      </c>
      <c r="AV46">
        <v>0.5</v>
      </c>
      <c r="AW46">
        <f t="shared" si="17"/>
        <v>1429.2780001004005</v>
      </c>
      <c r="AX46">
        <f>I46</f>
        <v>31.783389389279435</v>
      </c>
      <c r="AY46">
        <f t="shared" si="18"/>
        <v>239.03531228173787</v>
      </c>
      <c r="AZ46">
        <f t="shared" si="19"/>
        <v>0.5474439447242333</v>
      </c>
      <c r="BA46">
        <f t="shared" si="20"/>
        <v>2.2937027916875897E-2</v>
      </c>
      <c r="BB46">
        <f t="shared" si="21"/>
        <v>-1</v>
      </c>
      <c r="BC46" t="s">
        <v>424</v>
      </c>
      <c r="BD46">
        <v>554.44000000000005</v>
      </c>
      <c r="BE46">
        <f t="shared" si="22"/>
        <v>670.69</v>
      </c>
      <c r="BF46">
        <f t="shared" si="23"/>
        <v>0.61099223876214814</v>
      </c>
      <c r="BG46">
        <f t="shared" si="24"/>
        <v>2.2096710194069691</v>
      </c>
      <c r="BH46">
        <f t="shared" si="25"/>
        <v>0.33448400138384099</v>
      </c>
      <c r="BI46" t="e">
        <f t="shared" si="26"/>
        <v>#DIV/0!</v>
      </c>
      <c r="BJ46">
        <f t="shared" si="27"/>
        <v>1700.07</v>
      </c>
      <c r="BK46">
        <f t="shared" si="28"/>
        <v>1429.2780001004005</v>
      </c>
      <c r="BL46">
        <f>($B$11*$D$9+$C$11*$D$9+$F$11*((CR46+CJ46)/MAX(CR46+CJ46+CS46, 0.1)*$I$9+CS46/MAX(CR46+CJ46+CS46, 0.1)*$J$9))/($B$11+$C$11+$F$11)</f>
        <v>0.84071714700006506</v>
      </c>
      <c r="BM46">
        <f>($B$11*$K$9+$C$11*$K$9+$F$11*((CR46+CJ46)/MAX(CR46+CJ46+CS46, 0.1)*$P$9+CS46/MAX(CR46+CJ46+CS46, 0.1)*$Q$9))/($B$11+$C$11+$F$11)</f>
        <v>0.1914342940001301</v>
      </c>
      <c r="BN46">
        <v>6</v>
      </c>
      <c r="BO46">
        <v>0.5</v>
      </c>
      <c r="BP46" t="s">
        <v>271</v>
      </c>
      <c r="BQ46">
        <v>1566917270.3</v>
      </c>
      <c r="BR46">
        <v>459.48700000000002</v>
      </c>
      <c r="BS46">
        <v>499.98</v>
      </c>
      <c r="BT46">
        <v>23.962599999999998</v>
      </c>
      <c r="BU46">
        <v>18.578499999999998</v>
      </c>
      <c r="BV46">
        <v>500.09699999999998</v>
      </c>
      <c r="BW46">
        <v>98.795699999999997</v>
      </c>
      <c r="BX46">
        <v>0.200044</v>
      </c>
      <c r="BY46">
        <v>27.3123</v>
      </c>
      <c r="BZ46">
        <v>27.7879</v>
      </c>
      <c r="CA46">
        <v>999.9</v>
      </c>
      <c r="CB46">
        <v>9995.6200000000008</v>
      </c>
      <c r="CC46">
        <v>0</v>
      </c>
      <c r="CD46">
        <v>11.087400000000001</v>
      </c>
      <c r="CE46">
        <v>1700.07</v>
      </c>
      <c r="CF46">
        <v>0.97602299999999997</v>
      </c>
      <c r="CG46">
        <v>2.39768E-2</v>
      </c>
      <c r="CH46">
        <v>0</v>
      </c>
      <c r="CI46">
        <v>814.95399999999995</v>
      </c>
      <c r="CJ46">
        <v>4.99986</v>
      </c>
      <c r="CK46">
        <v>13869.3</v>
      </c>
      <c r="CL46">
        <v>13810</v>
      </c>
      <c r="CM46">
        <v>42.125</v>
      </c>
      <c r="CN46">
        <v>43.686999999999998</v>
      </c>
      <c r="CO46">
        <v>42.811999999999998</v>
      </c>
      <c r="CP46">
        <v>42.811999999999998</v>
      </c>
      <c r="CQ46">
        <v>44.061999999999998</v>
      </c>
      <c r="CR46">
        <v>1654.43</v>
      </c>
      <c r="CS46">
        <v>40.64</v>
      </c>
      <c r="CT46">
        <v>0</v>
      </c>
      <c r="CU46">
        <v>120</v>
      </c>
      <c r="CV46">
        <v>815.34361538461496</v>
      </c>
      <c r="CW46">
        <v>-4.4147008643916097</v>
      </c>
      <c r="CX46">
        <v>-77.138461626897495</v>
      </c>
      <c r="CY46">
        <v>13877.9884615385</v>
      </c>
      <c r="CZ46">
        <v>15</v>
      </c>
      <c r="DA46">
        <v>1566917218.4000001</v>
      </c>
      <c r="DB46" t="s">
        <v>425</v>
      </c>
      <c r="DC46">
        <v>30</v>
      </c>
      <c r="DD46">
        <v>-7.4999999999999997E-2</v>
      </c>
      <c r="DE46">
        <v>0.158</v>
      </c>
      <c r="DF46">
        <v>500</v>
      </c>
      <c r="DG46">
        <v>19</v>
      </c>
      <c r="DH46">
        <v>0.08</v>
      </c>
      <c r="DI46">
        <v>0.02</v>
      </c>
      <c r="DJ46">
        <v>31.804898843179799</v>
      </c>
      <c r="DK46">
        <v>-0.24226225152078701</v>
      </c>
      <c r="DL46">
        <v>8.1280292954102995E-2</v>
      </c>
      <c r="DM46">
        <v>1</v>
      </c>
      <c r="DN46">
        <v>0.349828255350984</v>
      </c>
      <c r="DO46">
        <v>7.65438666427828E-3</v>
      </c>
      <c r="DP46">
        <v>2.8126657491721399E-3</v>
      </c>
      <c r="DQ46">
        <v>1</v>
      </c>
      <c r="DR46">
        <v>2</v>
      </c>
      <c r="DS46">
        <v>2</v>
      </c>
      <c r="DT46" t="s">
        <v>273</v>
      </c>
      <c r="DU46">
        <v>1.86738</v>
      </c>
      <c r="DV46">
        <v>1.86395</v>
      </c>
      <c r="DW46">
        <v>1.86954</v>
      </c>
      <c r="DX46">
        <v>1.8675200000000001</v>
      </c>
      <c r="DY46">
        <v>1.8721300000000001</v>
      </c>
      <c r="DZ46">
        <v>1.86467</v>
      </c>
      <c r="EA46">
        <v>1.8663000000000001</v>
      </c>
      <c r="EB46">
        <v>1.86625</v>
      </c>
      <c r="EC46" t="s">
        <v>274</v>
      </c>
      <c r="ED46" t="s">
        <v>19</v>
      </c>
      <c r="EE46" t="s">
        <v>19</v>
      </c>
      <c r="EF46" t="s">
        <v>19</v>
      </c>
      <c r="EG46" t="s">
        <v>275</v>
      </c>
      <c r="EH46" t="s">
        <v>276</v>
      </c>
      <c r="EI46" t="s">
        <v>277</v>
      </c>
      <c r="EJ46" t="s">
        <v>277</v>
      </c>
      <c r="EK46" t="s">
        <v>277</v>
      </c>
      <c r="EL46" t="s">
        <v>277</v>
      </c>
      <c r="EM46">
        <v>0</v>
      </c>
      <c r="EN46">
        <v>100</v>
      </c>
      <c r="EO46">
        <v>100</v>
      </c>
      <c r="EP46">
        <v>-7.4999999999999997E-2</v>
      </c>
      <c r="EQ46">
        <v>0.158</v>
      </c>
      <c r="ER46">
        <v>2</v>
      </c>
      <c r="ES46">
        <v>353.976</v>
      </c>
      <c r="ET46">
        <v>535.97199999999998</v>
      </c>
      <c r="EU46">
        <v>25.000399999999999</v>
      </c>
      <c r="EV46">
        <v>27.11</v>
      </c>
      <c r="EW46">
        <v>30.0001</v>
      </c>
      <c r="EX46">
        <v>27.136099999999999</v>
      </c>
      <c r="EY46">
        <v>27.133900000000001</v>
      </c>
      <c r="EZ46">
        <v>26.285799999999998</v>
      </c>
      <c r="FA46">
        <v>31.7347</v>
      </c>
      <c r="FB46">
        <v>41.934399999999997</v>
      </c>
      <c r="FC46">
        <v>25</v>
      </c>
      <c r="FD46">
        <v>500</v>
      </c>
      <c r="FE46">
        <v>18.599399999999999</v>
      </c>
      <c r="FF46">
        <v>101.806</v>
      </c>
      <c r="FG46">
        <v>102.301</v>
      </c>
    </row>
    <row r="47" spans="1:163" x14ac:dyDescent="0.2">
      <c r="A47">
        <v>31</v>
      </c>
      <c r="B47">
        <v>1566917390.9000001</v>
      </c>
      <c r="C47">
        <v>4043.1000001430498</v>
      </c>
      <c r="D47" t="s">
        <v>426</v>
      </c>
      <c r="E47" t="s">
        <v>427</v>
      </c>
      <c r="F47" t="s">
        <v>387</v>
      </c>
      <c r="G47">
        <v>1566917390.9000001</v>
      </c>
      <c r="H47">
        <f t="shared" si="0"/>
        <v>4.6492123592491181E-3</v>
      </c>
      <c r="I47">
        <f t="shared" si="1"/>
        <v>35.211587360773485</v>
      </c>
      <c r="J47">
        <f>BR47 - IF(AI47&gt;1, I47*BN47*100/(AK47*CB47), 0)</f>
        <v>554.9179595558071</v>
      </c>
      <c r="K47">
        <f>((Q47-H47/2)*J47-I47)/(Q47+H47/2)</f>
        <v>372.24613922814194</v>
      </c>
      <c r="L47">
        <f>K47*(BW47+BX47)/1000</f>
        <v>36.851538046941712</v>
      </c>
      <c r="M47">
        <f>(BR47 - IF(AI47&gt;1, I47*BN47*100/(AK47*CB47), 0))*(BW47+BX47)/1000</f>
        <v>54.935641083893053</v>
      </c>
      <c r="N47">
        <f t="shared" si="2"/>
        <v>0.3515595488355564</v>
      </c>
      <c r="O47">
        <f t="shared" si="3"/>
        <v>2.2427591665351327</v>
      </c>
      <c r="P47">
        <f>H47*(1000-(1000*0.61365*EXP(17.502*T47/(240.97+T47))/(BW47+BX47)+BT47)/2)/(1000*0.61365*EXP(17.502*T47/(240.97+T47))/(BW47+BX47)-BT47)</f>
        <v>0.32356535697082839</v>
      </c>
      <c r="Q47">
        <f t="shared" si="4"/>
        <v>0.20455743358393408</v>
      </c>
      <c r="R47">
        <f t="shared" si="5"/>
        <v>273.59846097172681</v>
      </c>
      <c r="S47">
        <f>(BY47+(R47+2*0.95*0.0000000567*(((BY47+$B$7)+273)^4-(BY47+273)^4)-44100*H47)/(1.84*29.3*O47+8*0.95*0.0000000567*(BY47+273)^3))</f>
        <v>27.835169863885984</v>
      </c>
      <c r="T47">
        <f>($C$7*BZ47+$D$7*CA47+$E$7*S47)</f>
        <v>27.7927</v>
      </c>
      <c r="U47">
        <f>0.61365*EXP(17.502*T47/(240.97+T47))</f>
        <v>3.7492205516209851</v>
      </c>
      <c r="V47">
        <f t="shared" si="6"/>
        <v>65.012581249570587</v>
      </c>
      <c r="W47">
        <f t="shared" si="7"/>
        <v>2.3707194216912</v>
      </c>
      <c r="X47">
        <f t="shared" si="8"/>
        <v>3.6465548300420063</v>
      </c>
      <c r="Y47">
        <f t="shared" si="9"/>
        <v>1.3785011299297851</v>
      </c>
      <c r="Z47">
        <f>(-H47*44100)</f>
        <v>-205.0302650428861</v>
      </c>
      <c r="AA47">
        <f>2*29.3*O47*0.92*(BY47-T47)</f>
        <v>-57.39675179880895</v>
      </c>
      <c r="AB47">
        <f>2*0.95*0.0000000567*(((BY47+$B$7)+273)^4-(T47+273)^4)</f>
        <v>-5.553791131761515</v>
      </c>
      <c r="AC47">
        <f t="shared" si="10"/>
        <v>5.617652998270259</v>
      </c>
      <c r="AD47">
        <v>-4.0989096436608197E-2</v>
      </c>
      <c r="AE47">
        <v>4.6013851592159601E-2</v>
      </c>
      <c r="AF47">
        <v>3.4422835287000701</v>
      </c>
      <c r="AG47">
        <v>129</v>
      </c>
      <c r="AH47">
        <v>26</v>
      </c>
      <c r="AI47">
        <f t="shared" si="11"/>
        <v>1.0049660088743546</v>
      </c>
      <c r="AJ47">
        <f t="shared" si="12"/>
        <v>0.49660088743546105</v>
      </c>
      <c r="AK47">
        <f t="shared" si="13"/>
        <v>52211.189478247921</v>
      </c>
      <c r="AL47">
        <v>0</v>
      </c>
      <c r="AM47">
        <v>0</v>
      </c>
      <c r="AN47">
        <v>0</v>
      </c>
      <c r="AO47">
        <f t="shared" si="14"/>
        <v>0</v>
      </c>
      <c r="AP47" t="e">
        <f t="shared" si="15"/>
        <v>#DIV/0!</v>
      </c>
      <c r="AQ47">
        <v>-1</v>
      </c>
      <c r="AR47" t="s">
        <v>428</v>
      </c>
      <c r="AS47">
        <v>816.60146153846199</v>
      </c>
      <c r="AT47">
        <v>1234.9000000000001</v>
      </c>
      <c r="AU47">
        <f t="shared" si="16"/>
        <v>0.33873069759619245</v>
      </c>
      <c r="AV47">
        <v>0.5</v>
      </c>
      <c r="AW47">
        <f t="shared" si="17"/>
        <v>1429.2024001004058</v>
      </c>
      <c r="AX47">
        <f>I47</f>
        <v>35.211587360773485</v>
      </c>
      <c r="AY47">
        <f t="shared" si="18"/>
        <v>242.05736299608151</v>
      </c>
      <c r="AZ47">
        <f t="shared" si="19"/>
        <v>0.55713013199449357</v>
      </c>
      <c r="BA47">
        <f t="shared" si="20"/>
        <v>2.533692033978498E-2</v>
      </c>
      <c r="BB47">
        <f t="shared" si="21"/>
        <v>-1</v>
      </c>
      <c r="BC47" t="s">
        <v>429</v>
      </c>
      <c r="BD47">
        <v>546.9</v>
      </c>
      <c r="BE47">
        <f t="shared" si="22"/>
        <v>688.00000000000011</v>
      </c>
      <c r="BF47">
        <f t="shared" si="23"/>
        <v>0.60799206171735176</v>
      </c>
      <c r="BG47">
        <f t="shared" si="24"/>
        <v>2.2579996343024322</v>
      </c>
      <c r="BH47">
        <f t="shared" si="25"/>
        <v>0.33873069759619245</v>
      </c>
      <c r="BI47" t="e">
        <f t="shared" si="26"/>
        <v>#DIV/0!</v>
      </c>
      <c r="BJ47">
        <f t="shared" si="27"/>
        <v>1699.98</v>
      </c>
      <c r="BK47">
        <f t="shared" si="28"/>
        <v>1429.2024001004058</v>
      </c>
      <c r="BL47">
        <f>($B$11*$D$9+$C$11*$D$9+$F$11*((CR47+CJ47)/MAX(CR47+CJ47+CS47, 0.1)*$I$9+CS47/MAX(CR47+CJ47+CS47, 0.1)*$J$9))/($B$11+$C$11+$F$11)</f>
        <v>0.84071718496712067</v>
      </c>
      <c r="BM47">
        <f>($B$11*$K$9+$C$11*$K$9+$F$11*((CR47+CJ47)/MAX(CR47+CJ47+CS47, 0.1)*$P$9+CS47/MAX(CR47+CJ47+CS47, 0.1)*$Q$9))/($B$11+$C$11+$F$11)</f>
        <v>0.19143436993424143</v>
      </c>
      <c r="BN47">
        <v>6</v>
      </c>
      <c r="BO47">
        <v>0.5</v>
      </c>
      <c r="BP47" t="s">
        <v>271</v>
      </c>
      <c r="BQ47">
        <v>1566917390.9000001</v>
      </c>
      <c r="BR47">
        <v>554.91800000000001</v>
      </c>
      <c r="BS47">
        <v>600.04999999999995</v>
      </c>
      <c r="BT47">
        <v>23.947199999999999</v>
      </c>
      <c r="BU47">
        <v>18.5304</v>
      </c>
      <c r="BV47">
        <v>500.1</v>
      </c>
      <c r="BW47">
        <v>98.797799999999995</v>
      </c>
      <c r="BX47">
        <v>0.19997100000000001</v>
      </c>
      <c r="BY47">
        <v>27.318000000000001</v>
      </c>
      <c r="BZ47">
        <v>27.7927</v>
      </c>
      <c r="CA47">
        <v>999.9</v>
      </c>
      <c r="CB47">
        <v>10005</v>
      </c>
      <c r="CC47">
        <v>0</v>
      </c>
      <c r="CD47">
        <v>11.307</v>
      </c>
      <c r="CE47">
        <v>1699.98</v>
      </c>
      <c r="CF47">
        <v>0.97602299999999997</v>
      </c>
      <c r="CG47">
        <v>2.39768E-2</v>
      </c>
      <c r="CH47">
        <v>0</v>
      </c>
      <c r="CI47">
        <v>815.99</v>
      </c>
      <c r="CJ47">
        <v>4.99986</v>
      </c>
      <c r="CK47">
        <v>13900.9</v>
      </c>
      <c r="CL47">
        <v>13809.2</v>
      </c>
      <c r="CM47">
        <v>42.25</v>
      </c>
      <c r="CN47">
        <v>43.811999999999998</v>
      </c>
      <c r="CO47">
        <v>42.936999999999998</v>
      </c>
      <c r="CP47">
        <v>42.936999999999998</v>
      </c>
      <c r="CQ47">
        <v>44.186999999999998</v>
      </c>
      <c r="CR47">
        <v>1654.34</v>
      </c>
      <c r="CS47">
        <v>40.64</v>
      </c>
      <c r="CT47">
        <v>0</v>
      </c>
      <c r="CU47">
        <v>119.89999985694899</v>
      </c>
      <c r="CV47">
        <v>816.60146153846199</v>
      </c>
      <c r="CW47">
        <v>-6.3405128347842803</v>
      </c>
      <c r="CX47">
        <v>-92.6461539088926</v>
      </c>
      <c r="CY47">
        <v>13912.211538461501</v>
      </c>
      <c r="CZ47">
        <v>15</v>
      </c>
      <c r="DA47">
        <v>1566917342.3</v>
      </c>
      <c r="DB47" t="s">
        <v>430</v>
      </c>
      <c r="DC47">
        <v>31</v>
      </c>
      <c r="DD47">
        <v>-1.9E-2</v>
      </c>
      <c r="DE47">
        <v>0.153</v>
      </c>
      <c r="DF47">
        <v>600</v>
      </c>
      <c r="DG47">
        <v>19</v>
      </c>
      <c r="DH47">
        <v>0.06</v>
      </c>
      <c r="DI47">
        <v>0.02</v>
      </c>
      <c r="DJ47">
        <v>35.453230484143603</v>
      </c>
      <c r="DK47">
        <v>-1.2460589473908199</v>
      </c>
      <c r="DL47">
        <v>0.26172941169467201</v>
      </c>
      <c r="DM47">
        <v>0</v>
      </c>
      <c r="DN47">
        <v>0.35174613562947799</v>
      </c>
      <c r="DO47">
        <v>2.1925397281771099E-2</v>
      </c>
      <c r="DP47">
        <v>6.7224941172600297E-3</v>
      </c>
      <c r="DQ47">
        <v>1</v>
      </c>
      <c r="DR47">
        <v>1</v>
      </c>
      <c r="DS47">
        <v>2</v>
      </c>
      <c r="DT47" t="s">
        <v>283</v>
      </c>
      <c r="DU47">
        <v>1.86737</v>
      </c>
      <c r="DV47">
        <v>1.86392</v>
      </c>
      <c r="DW47">
        <v>1.8695600000000001</v>
      </c>
      <c r="DX47">
        <v>1.8675299999999999</v>
      </c>
      <c r="DY47">
        <v>1.8721099999999999</v>
      </c>
      <c r="DZ47">
        <v>1.8646799999999999</v>
      </c>
      <c r="EA47">
        <v>1.8663000000000001</v>
      </c>
      <c r="EB47">
        <v>1.8662399999999999</v>
      </c>
      <c r="EC47" t="s">
        <v>274</v>
      </c>
      <c r="ED47" t="s">
        <v>19</v>
      </c>
      <c r="EE47" t="s">
        <v>19</v>
      </c>
      <c r="EF47" t="s">
        <v>19</v>
      </c>
      <c r="EG47" t="s">
        <v>275</v>
      </c>
      <c r="EH47" t="s">
        <v>276</v>
      </c>
      <c r="EI47" t="s">
        <v>277</v>
      </c>
      <c r="EJ47" t="s">
        <v>277</v>
      </c>
      <c r="EK47" t="s">
        <v>277</v>
      </c>
      <c r="EL47" t="s">
        <v>277</v>
      </c>
      <c r="EM47">
        <v>0</v>
      </c>
      <c r="EN47">
        <v>100</v>
      </c>
      <c r="EO47">
        <v>100</v>
      </c>
      <c r="EP47">
        <v>-1.9E-2</v>
      </c>
      <c r="EQ47">
        <v>0.153</v>
      </c>
      <c r="ER47">
        <v>2</v>
      </c>
      <c r="ES47">
        <v>353.53699999999998</v>
      </c>
      <c r="ET47">
        <v>535.63199999999995</v>
      </c>
      <c r="EU47">
        <v>24.9999</v>
      </c>
      <c r="EV47">
        <v>27.137599999999999</v>
      </c>
      <c r="EW47">
        <v>30.0002</v>
      </c>
      <c r="EX47">
        <v>27.161200000000001</v>
      </c>
      <c r="EY47">
        <v>27.1569</v>
      </c>
      <c r="EZ47">
        <v>30.4252</v>
      </c>
      <c r="FA47">
        <v>31.9133</v>
      </c>
      <c r="FB47">
        <v>40.737400000000001</v>
      </c>
      <c r="FC47">
        <v>25</v>
      </c>
      <c r="FD47">
        <v>600</v>
      </c>
      <c r="FE47">
        <v>18.552</v>
      </c>
      <c r="FF47">
        <v>101.8</v>
      </c>
      <c r="FG47">
        <v>102.29900000000001</v>
      </c>
    </row>
    <row r="48" spans="1:163" x14ac:dyDescent="0.2">
      <c r="A48">
        <v>32</v>
      </c>
      <c r="B48">
        <v>1566917511.4000001</v>
      </c>
      <c r="C48">
        <v>4163.6000001430502</v>
      </c>
      <c r="D48" t="s">
        <v>431</v>
      </c>
      <c r="E48" t="s">
        <v>432</v>
      </c>
      <c r="F48" t="s">
        <v>387</v>
      </c>
      <c r="G48">
        <v>1566917511.4000001</v>
      </c>
      <c r="H48">
        <f t="shared" si="0"/>
        <v>4.2456173185385863E-3</v>
      </c>
      <c r="I48">
        <f t="shared" si="1"/>
        <v>37.124843550810056</v>
      </c>
      <c r="J48">
        <f>BR48 - IF(AI48&gt;1, I48*BN48*100/(AK48*CB48), 0)</f>
        <v>751.85795739112029</v>
      </c>
      <c r="K48">
        <f>((Q48-H48/2)*J48-I48)/(Q48+H48/2)</f>
        <v>531.46553582125739</v>
      </c>
      <c r="L48">
        <f>K48*(BW48+BX48)/1000</f>
        <v>52.614507154473834</v>
      </c>
      <c r="M48">
        <f>(BR48 - IF(AI48&gt;1, I48*BN48*100/(AK48*CB48), 0))*(BW48+BX48)/1000</f>
        <v>74.433116000973484</v>
      </c>
      <c r="N48">
        <f t="shared" si="2"/>
        <v>0.30810105709491087</v>
      </c>
      <c r="O48">
        <f t="shared" si="3"/>
        <v>2.2434476107425918</v>
      </c>
      <c r="P48">
        <f>H48*(1000-(1000*0.61365*EXP(17.502*T48/(240.97+T48))/(BW48+BX48)+BT48)/2)/(1000*0.61365*EXP(17.502*T48/(240.97+T48))/(BW48+BX48)-BT48)</f>
        <v>0.28637716668280339</v>
      </c>
      <c r="Q48">
        <f t="shared" si="4"/>
        <v>0.18080972789807609</v>
      </c>
      <c r="R48">
        <f t="shared" si="5"/>
        <v>273.60644092028735</v>
      </c>
      <c r="S48">
        <f>(BY48+(R48+2*0.95*0.0000000567*(((BY48+$B$7)+273)^4-(BY48+273)^4)-44100*H48)/(1.84*29.3*O48+8*0.95*0.0000000567*(BY48+273)^3))</f>
        <v>27.9995743828208</v>
      </c>
      <c r="T48">
        <f>($C$7*BZ48+$D$7*CA48+$E$7*S48)</f>
        <v>27.934200000000001</v>
      </c>
      <c r="U48">
        <f>0.61365*EXP(17.502*T48/(240.97+T48))</f>
        <v>3.7803073358638772</v>
      </c>
      <c r="V48">
        <f t="shared" si="6"/>
        <v>64.55248856418207</v>
      </c>
      <c r="W48">
        <f t="shared" si="7"/>
        <v>2.3581242650679002</v>
      </c>
      <c r="X48">
        <f t="shared" si="8"/>
        <v>3.653033860535535</v>
      </c>
      <c r="Y48">
        <f t="shared" si="9"/>
        <v>1.4221830707959771</v>
      </c>
      <c r="Z48">
        <f>(-H48*44100)</f>
        <v>-187.23172374755165</v>
      </c>
      <c r="AA48">
        <f>2*29.3*O48*0.92*(BY48-T48)</f>
        <v>-70.863871213189043</v>
      </c>
      <c r="AB48">
        <f>2*0.95*0.0000000567*(((BY48+$B$7)+273)^4-(T48+273)^4)</f>
        <v>-6.8606658416744359</v>
      </c>
      <c r="AC48">
        <f t="shared" si="10"/>
        <v>8.6501801178721962</v>
      </c>
      <c r="AD48">
        <v>-4.1007579193145398E-2</v>
      </c>
      <c r="AE48">
        <v>4.6034600105551E-2</v>
      </c>
      <c r="AF48">
        <v>3.4435128610625201</v>
      </c>
      <c r="AG48">
        <v>128</v>
      </c>
      <c r="AH48">
        <v>26</v>
      </c>
      <c r="AI48">
        <f t="shared" si="11"/>
        <v>1.0049256799262214</v>
      </c>
      <c r="AJ48">
        <f t="shared" si="12"/>
        <v>0.49256799262213935</v>
      </c>
      <c r="AK48">
        <f t="shared" si="13"/>
        <v>52228.520308761945</v>
      </c>
      <c r="AL48">
        <v>0</v>
      </c>
      <c r="AM48">
        <v>0</v>
      </c>
      <c r="AN48">
        <v>0</v>
      </c>
      <c r="AO48">
        <f t="shared" si="14"/>
        <v>0</v>
      </c>
      <c r="AP48" t="e">
        <f t="shared" si="15"/>
        <v>#DIV/0!</v>
      </c>
      <c r="AQ48">
        <v>-1</v>
      </c>
      <c r="AR48" t="s">
        <v>433</v>
      </c>
      <c r="AS48">
        <v>811.00796153846102</v>
      </c>
      <c r="AT48">
        <v>1200.1099999999999</v>
      </c>
      <c r="AU48">
        <f t="shared" si="16"/>
        <v>0.32422197836993183</v>
      </c>
      <c r="AV48">
        <v>0.5</v>
      </c>
      <c r="AW48">
        <f t="shared" si="17"/>
        <v>1429.2444001004028</v>
      </c>
      <c r="AX48">
        <f>I48</f>
        <v>37.124843550810056</v>
      </c>
      <c r="AY48">
        <f t="shared" si="18"/>
        <v>231.6962234873495</v>
      </c>
      <c r="AZ48">
        <f t="shared" si="19"/>
        <v>0.54894134704318764</v>
      </c>
      <c r="BA48">
        <f t="shared" si="20"/>
        <v>2.6674824507363352E-2</v>
      </c>
      <c r="BB48">
        <f t="shared" si="21"/>
        <v>-1</v>
      </c>
      <c r="BC48" t="s">
        <v>434</v>
      </c>
      <c r="BD48">
        <v>541.32000000000005</v>
      </c>
      <c r="BE48">
        <f t="shared" si="22"/>
        <v>658.78999999999985</v>
      </c>
      <c r="BF48">
        <f t="shared" si="23"/>
        <v>0.59063136729692156</v>
      </c>
      <c r="BG48">
        <f t="shared" si="24"/>
        <v>2.2170065765166624</v>
      </c>
      <c r="BH48">
        <f t="shared" si="25"/>
        <v>0.32422197836993183</v>
      </c>
      <c r="BI48" t="e">
        <f t="shared" si="26"/>
        <v>#DIV/0!</v>
      </c>
      <c r="BJ48">
        <f t="shared" si="27"/>
        <v>1700.03</v>
      </c>
      <c r="BK48">
        <f t="shared" si="28"/>
        <v>1429.2444001004028</v>
      </c>
      <c r="BL48">
        <f>($B$11*$D$9+$C$11*$D$9+$F$11*((CR48+CJ48)/MAX(CR48+CJ48+CS48, 0.1)*$I$9+CS48/MAX(CR48+CJ48+CS48, 0.1)*$J$9))/($B$11+$C$11+$F$11)</f>
        <v>0.84071716387381568</v>
      </c>
      <c r="BM48">
        <f>($B$11*$K$9+$C$11*$K$9+$F$11*((CR48+CJ48)/MAX(CR48+CJ48+CS48, 0.1)*$P$9+CS48/MAX(CR48+CJ48+CS48, 0.1)*$Q$9))/($B$11+$C$11+$F$11)</f>
        <v>0.19143432774763142</v>
      </c>
      <c r="BN48">
        <v>6</v>
      </c>
      <c r="BO48">
        <v>0.5</v>
      </c>
      <c r="BP48" t="s">
        <v>271</v>
      </c>
      <c r="BQ48">
        <v>1566917511.4000001</v>
      </c>
      <c r="BR48">
        <v>751.85799999999995</v>
      </c>
      <c r="BS48">
        <v>800.01400000000001</v>
      </c>
      <c r="BT48">
        <v>23.819700000000001</v>
      </c>
      <c r="BU48">
        <v>18.8719</v>
      </c>
      <c r="BV48">
        <v>500.06200000000001</v>
      </c>
      <c r="BW48">
        <v>98.798900000000003</v>
      </c>
      <c r="BX48">
        <v>0.20000699999999999</v>
      </c>
      <c r="BY48">
        <v>27.348299999999998</v>
      </c>
      <c r="BZ48">
        <v>27.934200000000001</v>
      </c>
      <c r="CA48">
        <v>999.9</v>
      </c>
      <c r="CB48">
        <v>10009.4</v>
      </c>
      <c r="CC48">
        <v>0</v>
      </c>
      <c r="CD48">
        <v>12.299300000000001</v>
      </c>
      <c r="CE48">
        <v>1700.03</v>
      </c>
      <c r="CF48">
        <v>0.97602299999999997</v>
      </c>
      <c r="CG48">
        <v>2.39768E-2</v>
      </c>
      <c r="CH48">
        <v>0</v>
      </c>
      <c r="CI48">
        <v>809.24199999999996</v>
      </c>
      <c r="CJ48">
        <v>4.99986</v>
      </c>
      <c r="CK48">
        <v>13818.9</v>
      </c>
      <c r="CL48">
        <v>13809.6</v>
      </c>
      <c r="CM48">
        <v>42.311999999999998</v>
      </c>
      <c r="CN48">
        <v>43.936999999999998</v>
      </c>
      <c r="CO48">
        <v>43.061999999999998</v>
      </c>
      <c r="CP48">
        <v>43.061999999999998</v>
      </c>
      <c r="CQ48">
        <v>44.25</v>
      </c>
      <c r="CR48">
        <v>1654.39</v>
      </c>
      <c r="CS48">
        <v>40.64</v>
      </c>
      <c r="CT48">
        <v>0</v>
      </c>
      <c r="CU48">
        <v>120</v>
      </c>
      <c r="CV48">
        <v>811.00796153846102</v>
      </c>
      <c r="CW48">
        <v>-10.232581205896199</v>
      </c>
      <c r="CX48">
        <v>-155.57606836259399</v>
      </c>
      <c r="CY48">
        <v>13837.307692307701</v>
      </c>
      <c r="CZ48">
        <v>15</v>
      </c>
      <c r="DA48">
        <v>1566917464.4000001</v>
      </c>
      <c r="DB48" t="s">
        <v>435</v>
      </c>
      <c r="DC48">
        <v>32</v>
      </c>
      <c r="DD48">
        <v>0.158</v>
      </c>
      <c r="DE48">
        <v>0.156</v>
      </c>
      <c r="DF48">
        <v>800</v>
      </c>
      <c r="DG48">
        <v>19</v>
      </c>
      <c r="DH48">
        <v>0.02</v>
      </c>
      <c r="DI48">
        <v>0.02</v>
      </c>
      <c r="DJ48">
        <v>37.628972397986502</v>
      </c>
      <c r="DK48">
        <v>-1.9290597960104101</v>
      </c>
      <c r="DL48">
        <v>0.38207588387928798</v>
      </c>
      <c r="DM48">
        <v>0</v>
      </c>
      <c r="DN48">
        <v>0.31805696353715501</v>
      </c>
      <c r="DO48">
        <v>-1.50491916781065E-2</v>
      </c>
      <c r="DP48">
        <v>4.6001431906330199E-3</v>
      </c>
      <c r="DQ48">
        <v>1</v>
      </c>
      <c r="DR48">
        <v>1</v>
      </c>
      <c r="DS48">
        <v>2</v>
      </c>
      <c r="DT48" t="s">
        <v>283</v>
      </c>
      <c r="DU48">
        <v>1.86738</v>
      </c>
      <c r="DV48">
        <v>1.86395</v>
      </c>
      <c r="DW48">
        <v>1.8695600000000001</v>
      </c>
      <c r="DX48">
        <v>1.8675200000000001</v>
      </c>
      <c r="DY48">
        <v>1.8721099999999999</v>
      </c>
      <c r="DZ48">
        <v>1.8647400000000001</v>
      </c>
      <c r="EA48">
        <v>1.8663000000000001</v>
      </c>
      <c r="EB48">
        <v>1.8662099999999999</v>
      </c>
      <c r="EC48" t="s">
        <v>274</v>
      </c>
      <c r="ED48" t="s">
        <v>19</v>
      </c>
      <c r="EE48" t="s">
        <v>19</v>
      </c>
      <c r="EF48" t="s">
        <v>19</v>
      </c>
      <c r="EG48" t="s">
        <v>275</v>
      </c>
      <c r="EH48" t="s">
        <v>276</v>
      </c>
      <c r="EI48" t="s">
        <v>277</v>
      </c>
      <c r="EJ48" t="s">
        <v>277</v>
      </c>
      <c r="EK48" t="s">
        <v>277</v>
      </c>
      <c r="EL48" t="s">
        <v>277</v>
      </c>
      <c r="EM48">
        <v>0</v>
      </c>
      <c r="EN48">
        <v>100</v>
      </c>
      <c r="EO48">
        <v>100</v>
      </c>
      <c r="EP48">
        <v>0.158</v>
      </c>
      <c r="EQ48">
        <v>0.156</v>
      </c>
      <c r="ER48">
        <v>2</v>
      </c>
      <c r="ES48">
        <v>354.041</v>
      </c>
      <c r="ET48">
        <v>535.18399999999997</v>
      </c>
      <c r="EU48">
        <v>25.0001</v>
      </c>
      <c r="EV48">
        <v>27.175599999999999</v>
      </c>
      <c r="EW48">
        <v>30.0002</v>
      </c>
      <c r="EX48">
        <v>27.191400000000002</v>
      </c>
      <c r="EY48">
        <v>27.188700000000001</v>
      </c>
      <c r="EZ48">
        <v>38.373699999999999</v>
      </c>
      <c r="FA48">
        <v>29.883900000000001</v>
      </c>
      <c r="FB48">
        <v>39.799700000000001</v>
      </c>
      <c r="FC48">
        <v>25</v>
      </c>
      <c r="FD48">
        <v>800</v>
      </c>
      <c r="FE48">
        <v>19.020099999999999</v>
      </c>
      <c r="FF48">
        <v>101.79300000000001</v>
      </c>
      <c r="FG48">
        <v>102.291</v>
      </c>
    </row>
    <row r="49" spans="1:163" x14ac:dyDescent="0.2">
      <c r="A49">
        <v>33</v>
      </c>
      <c r="B49">
        <v>1566917631.9000001</v>
      </c>
      <c r="C49">
        <v>4284.1000001430502</v>
      </c>
      <c r="D49" t="s">
        <v>436</v>
      </c>
      <c r="E49" t="s">
        <v>437</v>
      </c>
      <c r="F49" t="s">
        <v>387</v>
      </c>
      <c r="G49">
        <v>1566917631.9000001</v>
      </c>
      <c r="H49">
        <f t="shared" ref="H49:H80" si="29">BV49*AI49*(BT49-BU49)/(100*BN49*(1000-AI49*BT49))</f>
        <v>3.0646779135914304E-3</v>
      </c>
      <c r="I49">
        <f t="shared" ref="I49:I80" si="30">BV49*AI49*(BS49-BR49*(1000-AI49*BU49)/(1000-AI49*BT49))/(100*BN49)</f>
        <v>37.261100157911216</v>
      </c>
      <c r="J49">
        <f>BR49 - IF(AI49&gt;1, I49*BN49*100/(AK49*CB49), 0)</f>
        <v>952.01995702250463</v>
      </c>
      <c r="K49">
        <f>((Q49-H49/2)*J49-I49)/(Q49+H49/2)</f>
        <v>629.39479261415784</v>
      </c>
      <c r="L49">
        <f>K49*(BW49+BX49)/1000</f>
        <v>62.31004481692969</v>
      </c>
      <c r="M49">
        <f>(BR49 - IF(AI49&gt;1, I49*BN49*100/(AK49*CB49), 0))*(BW49+BX49)/1000</f>
        <v>94.249915767970649</v>
      </c>
      <c r="N49">
        <f t="shared" ref="N49:N80" si="31">2/((1/P49-1/O49)+SIGN(P49)*SQRT((1/P49-1/O49)*(1/P49-1/O49) + 4*BO49/((BO49+1)*(BO49+1))*(2*1/P49*1/O49-1/O49*1/O49)))</f>
        <v>0.20536240637952954</v>
      </c>
      <c r="O49">
        <f t="shared" ref="O49:O80" si="32">AF49+AE49*BN49+AD49*BN49*BN49</f>
        <v>2.2397373252783419</v>
      </c>
      <c r="P49">
        <f>H49*(1000-(1000*0.61365*EXP(17.502*T49/(240.97+T49))/(BW49+BX49)+BT49)/2)/(1000*0.61365*EXP(17.502*T49/(240.97+T49))/(BW49+BX49)-BT49)</f>
        <v>0.19544556588646497</v>
      </c>
      <c r="Q49">
        <f t="shared" ref="Q49:Q80" si="33">1/((BO49+1)/(N49/1.6)+1/(O49/1.37)) + BO49/((BO49+1)/(N49/1.6) + BO49/(O49/1.37))</f>
        <v>0.12300455129842972</v>
      </c>
      <c r="R49">
        <f t="shared" ref="R49:R80" si="34">(BK49*BM49)</f>
        <v>273.58728904374715</v>
      </c>
      <c r="S49">
        <f>(BY49+(R49+2*0.95*0.0000000567*(((BY49+$B$7)+273)^4-(BY49+273)^4)-44100*H49)/(1.84*29.3*O49+8*0.95*0.0000000567*(BY49+273)^3))</f>
        <v>28.447341552332848</v>
      </c>
      <c r="T49">
        <f>($C$7*BZ49+$D$7*CA49+$E$7*S49)</f>
        <v>28.291899999999998</v>
      </c>
      <c r="U49">
        <f>0.61365*EXP(17.502*T49/(240.97+T49))</f>
        <v>3.8598969447467191</v>
      </c>
      <c r="V49">
        <f t="shared" ref="V49:V80" si="35">(W49/X49*100)</f>
        <v>64.299121854100179</v>
      </c>
      <c r="W49">
        <f t="shared" ref="W49:W80" si="36">BT49*(BW49+BX49)/1000</f>
        <v>2.3562678005558997</v>
      </c>
      <c r="X49">
        <f t="shared" ref="X49:X80" si="37">0.61365*EXP(17.502*BY49/(240.97+BY49))</f>
        <v>3.6645411828523238</v>
      </c>
      <c r="Y49">
        <f t="shared" ref="Y49:Y80" si="38">(U49-BT49*(BW49+BX49)/1000)</f>
        <v>1.5036291441908194</v>
      </c>
      <c r="Z49">
        <f>(-H49*44100)</f>
        <v>-135.15229598938208</v>
      </c>
      <c r="AA49">
        <f>2*29.3*O49*0.92*(BY49-T49)</f>
        <v>-107.45428475369295</v>
      </c>
      <c r="AB49">
        <f>2*0.95*0.0000000567*(((BY49+$B$7)+273)^4-(T49+273)^4)</f>
        <v>-10.441806641032048</v>
      </c>
      <c r="AC49">
        <f t="shared" ref="AC49:AC80" si="39">R49+AB49+Z49+AA49</f>
        <v>20.538901659640089</v>
      </c>
      <c r="AD49">
        <v>-4.0908028715861799E-2</v>
      </c>
      <c r="AE49">
        <v>4.5922845973699403E-2</v>
      </c>
      <c r="AF49">
        <v>3.43688928320717</v>
      </c>
      <c r="AG49">
        <v>129</v>
      </c>
      <c r="AH49">
        <v>26</v>
      </c>
      <c r="AI49">
        <f t="shared" ref="AI49:AI80" si="40">IF(AG49*$H$13&gt;=AK49,1,(AK49/(AK49-AG49*$H$13)))</f>
        <v>1.0049768898428422</v>
      </c>
      <c r="AJ49">
        <f t="shared" ref="AJ49:AJ80" si="41">(AI49-1)*100</f>
        <v>0.49768898428421693</v>
      </c>
      <c r="AK49">
        <f t="shared" ref="AK49:AK80" si="42">MAX(0,($B$13+$C$13*CB49)/(1+$D$13*CB49)*BW49/(BY49+273)*$E$13)</f>
        <v>52097.604280384046</v>
      </c>
      <c r="AL49">
        <v>0</v>
      </c>
      <c r="AM49">
        <v>0</v>
      </c>
      <c r="AN49">
        <v>0</v>
      </c>
      <c r="AO49">
        <f t="shared" ref="AO49:AO80" si="43">AN49-AM49</f>
        <v>0</v>
      </c>
      <c r="AP49" t="e">
        <f t="shared" ref="AP49:AP80" si="44">AO49/AN49</f>
        <v>#DIV/0!</v>
      </c>
      <c r="AQ49">
        <v>-1</v>
      </c>
      <c r="AR49" t="s">
        <v>438</v>
      </c>
      <c r="AS49">
        <v>799.52273076923098</v>
      </c>
      <c r="AT49">
        <v>1170.8499999999999</v>
      </c>
      <c r="AU49">
        <f t="shared" ref="AU49:AU80" si="45">1-AS49/AT49</f>
        <v>0.31714333111053417</v>
      </c>
      <c r="AV49">
        <v>0.5</v>
      </c>
      <c r="AW49">
        <f t="shared" ref="AW49:AW80" si="46">BK49</f>
        <v>1429.1436001004099</v>
      </c>
      <c r="AX49">
        <f>I49</f>
        <v>37.261100157911216</v>
      </c>
      <c r="AY49">
        <f t="shared" ref="AY49:AY80" si="47">AU49*AV49*AW49</f>
        <v>226.62168098557257</v>
      </c>
      <c r="AZ49">
        <f t="shared" ref="AZ49:AZ80" si="48">BE49/AT49</f>
        <v>0.54081223043088356</v>
      </c>
      <c r="BA49">
        <f t="shared" ref="BA49:BA80" si="49">(AX49-AQ49)/AW49</f>
        <v>2.6772047368244196E-2</v>
      </c>
      <c r="BB49">
        <f t="shared" ref="BB49:BB80" si="50">(AN49-AT49)/AT49</f>
        <v>-1</v>
      </c>
      <c r="BC49" t="s">
        <v>439</v>
      </c>
      <c r="BD49">
        <v>537.64</v>
      </c>
      <c r="BE49">
        <f t="shared" ref="BE49:BE80" si="51">AT49-BD49</f>
        <v>633.20999999999992</v>
      </c>
      <c r="BF49">
        <f t="shared" ref="BF49:BF80" si="52">(AT49-AS49)/(AT49-BD49)</f>
        <v>0.58642041223412289</v>
      </c>
      <c r="BG49">
        <f t="shared" ref="BG49:BG80" si="53">(AN49-AT49)/(AN49-BD49)</f>
        <v>2.1777583513131464</v>
      </c>
      <c r="BH49">
        <f t="shared" ref="BH49:BH80" si="54">(AT49-AS49)/(AT49-AM49)</f>
        <v>0.31714333111053422</v>
      </c>
      <c r="BI49" t="e">
        <f t="shared" ref="BI49:BI80" si="55">(AN49-AT49)/(AN49-AM49)</f>
        <v>#DIV/0!</v>
      </c>
      <c r="BJ49">
        <f t="shared" ref="BJ49:BJ80" si="56">$B$11*CC49+$C$11*CD49+$F$11*CE49</f>
        <v>1699.91</v>
      </c>
      <c r="BK49">
        <f t="shared" ref="BK49:BK80" si="57">BJ49*BL49</f>
        <v>1429.1436001004099</v>
      </c>
      <c r="BL49">
        <f>($B$11*$D$9+$C$11*$D$9+$F$11*((CR49+CJ49)/MAX(CR49+CJ49+CS49, 0.1)*$I$9+CS49/MAX(CR49+CJ49+CS49, 0.1)*$J$9))/($B$11+$C$11+$F$11)</f>
        <v>0.84071721449983228</v>
      </c>
      <c r="BM49">
        <f>($B$11*$K$9+$C$11*$K$9+$F$11*((CR49+CJ49)/MAX(CR49+CJ49+CS49, 0.1)*$P$9+CS49/MAX(CR49+CJ49+CS49, 0.1)*$Q$9))/($B$11+$C$11+$F$11)</f>
        <v>0.1914344289996647</v>
      </c>
      <c r="BN49">
        <v>6</v>
      </c>
      <c r="BO49">
        <v>0.5</v>
      </c>
      <c r="BP49" t="s">
        <v>271</v>
      </c>
      <c r="BQ49">
        <v>1566917631.9000001</v>
      </c>
      <c r="BR49">
        <v>952.02</v>
      </c>
      <c r="BS49">
        <v>1000</v>
      </c>
      <c r="BT49">
        <v>23.800699999999999</v>
      </c>
      <c r="BU49">
        <v>20.229800000000001</v>
      </c>
      <c r="BV49">
        <v>500.13600000000002</v>
      </c>
      <c r="BW49">
        <v>98.799899999999994</v>
      </c>
      <c r="BX49">
        <v>0.20003699999999999</v>
      </c>
      <c r="BY49">
        <v>27.402000000000001</v>
      </c>
      <c r="BZ49">
        <v>28.291899999999998</v>
      </c>
      <c r="CA49">
        <v>999.9</v>
      </c>
      <c r="CB49">
        <v>9985</v>
      </c>
      <c r="CC49">
        <v>0</v>
      </c>
      <c r="CD49">
        <v>12.4185</v>
      </c>
      <c r="CE49">
        <v>1699.91</v>
      </c>
      <c r="CF49">
        <v>0.97602299999999997</v>
      </c>
      <c r="CG49">
        <v>2.39768E-2</v>
      </c>
      <c r="CH49">
        <v>0</v>
      </c>
      <c r="CI49">
        <v>798.22</v>
      </c>
      <c r="CJ49">
        <v>4.99986</v>
      </c>
      <c r="CK49">
        <v>13632.6</v>
      </c>
      <c r="CL49">
        <v>13808.6</v>
      </c>
      <c r="CM49">
        <v>42.436999999999998</v>
      </c>
      <c r="CN49">
        <v>43.936999999999998</v>
      </c>
      <c r="CO49">
        <v>43.125</v>
      </c>
      <c r="CP49">
        <v>43.061999999999998</v>
      </c>
      <c r="CQ49">
        <v>44.311999999999998</v>
      </c>
      <c r="CR49">
        <v>1654.27</v>
      </c>
      <c r="CS49">
        <v>40.64</v>
      </c>
      <c r="CT49">
        <v>0</v>
      </c>
      <c r="CU49">
        <v>119.89999985694899</v>
      </c>
      <c r="CV49">
        <v>799.52273076923098</v>
      </c>
      <c r="CW49">
        <v>-8.9884102587433699</v>
      </c>
      <c r="CX49">
        <v>-148.09572667585101</v>
      </c>
      <c r="CY49">
        <v>13651.4769230769</v>
      </c>
      <c r="CZ49">
        <v>15</v>
      </c>
      <c r="DA49">
        <v>1566917658.9000001</v>
      </c>
      <c r="DB49" t="s">
        <v>440</v>
      </c>
      <c r="DC49">
        <v>33</v>
      </c>
      <c r="DD49">
        <v>0.312</v>
      </c>
      <c r="DE49">
        <v>0.19600000000000001</v>
      </c>
      <c r="DF49">
        <v>1000</v>
      </c>
      <c r="DG49">
        <v>20</v>
      </c>
      <c r="DH49">
        <v>0.04</v>
      </c>
      <c r="DI49">
        <v>0.03</v>
      </c>
      <c r="DJ49">
        <v>37.725114440875402</v>
      </c>
      <c r="DK49">
        <v>-1.10146507730653</v>
      </c>
      <c r="DL49">
        <v>0.221521613808287</v>
      </c>
      <c r="DM49">
        <v>0</v>
      </c>
      <c r="DN49">
        <v>0.21962524561508701</v>
      </c>
      <c r="DO49">
        <v>-5.1431090212381701E-2</v>
      </c>
      <c r="DP49">
        <v>9.7888755237928102E-3</v>
      </c>
      <c r="DQ49">
        <v>1</v>
      </c>
      <c r="DR49">
        <v>1</v>
      </c>
      <c r="DS49">
        <v>2</v>
      </c>
      <c r="DT49" t="s">
        <v>283</v>
      </c>
      <c r="DU49">
        <v>1.86738</v>
      </c>
      <c r="DV49">
        <v>1.86392</v>
      </c>
      <c r="DW49">
        <v>1.86955</v>
      </c>
      <c r="DX49">
        <v>1.8675200000000001</v>
      </c>
      <c r="DY49">
        <v>1.87212</v>
      </c>
      <c r="DZ49">
        <v>1.8647</v>
      </c>
      <c r="EA49">
        <v>1.8663000000000001</v>
      </c>
      <c r="EB49">
        <v>1.86626</v>
      </c>
      <c r="EC49" t="s">
        <v>274</v>
      </c>
      <c r="ED49" t="s">
        <v>19</v>
      </c>
      <c r="EE49" t="s">
        <v>19</v>
      </c>
      <c r="EF49" t="s">
        <v>19</v>
      </c>
      <c r="EG49" t="s">
        <v>275</v>
      </c>
      <c r="EH49" t="s">
        <v>276</v>
      </c>
      <c r="EI49" t="s">
        <v>277</v>
      </c>
      <c r="EJ49" t="s">
        <v>277</v>
      </c>
      <c r="EK49" t="s">
        <v>277</v>
      </c>
      <c r="EL49" t="s">
        <v>277</v>
      </c>
      <c r="EM49">
        <v>0</v>
      </c>
      <c r="EN49">
        <v>100</v>
      </c>
      <c r="EO49">
        <v>100</v>
      </c>
      <c r="EP49">
        <v>0.312</v>
      </c>
      <c r="EQ49">
        <v>0.19600000000000001</v>
      </c>
      <c r="ER49">
        <v>2</v>
      </c>
      <c r="ES49">
        <v>353.62599999999998</v>
      </c>
      <c r="ET49">
        <v>536.18100000000004</v>
      </c>
      <c r="EU49">
        <v>25.000399999999999</v>
      </c>
      <c r="EV49">
        <v>27.218499999999999</v>
      </c>
      <c r="EW49">
        <v>30.0002</v>
      </c>
      <c r="EX49">
        <v>27.228000000000002</v>
      </c>
      <c r="EY49">
        <v>27.228899999999999</v>
      </c>
      <c r="EZ49">
        <v>46.005499999999998</v>
      </c>
      <c r="FA49">
        <v>24.4269</v>
      </c>
      <c r="FB49">
        <v>39.421399999999998</v>
      </c>
      <c r="FC49">
        <v>25</v>
      </c>
      <c r="FD49">
        <v>1000</v>
      </c>
      <c r="FE49">
        <v>20.357900000000001</v>
      </c>
      <c r="FF49">
        <v>101.78700000000001</v>
      </c>
      <c r="FG49">
        <v>102.28</v>
      </c>
    </row>
    <row r="50" spans="1:163" x14ac:dyDescent="0.2">
      <c r="A50">
        <v>34</v>
      </c>
      <c r="B50">
        <v>1566917965.9000001</v>
      </c>
      <c r="C50">
        <v>4618.1000001430502</v>
      </c>
      <c r="D50" t="s">
        <v>441</v>
      </c>
      <c r="E50" t="s">
        <v>442</v>
      </c>
      <c r="F50" t="s">
        <v>443</v>
      </c>
      <c r="G50">
        <v>1566917965.9000001</v>
      </c>
      <c r="H50">
        <f t="shared" si="29"/>
        <v>6.5560043812062218E-3</v>
      </c>
      <c r="I50">
        <f t="shared" si="30"/>
        <v>28.38831668701819</v>
      </c>
      <c r="J50">
        <f>BR50 - IF(AI50&gt;1, I50*BN50*100/(AK50*CB50), 0)</f>
        <v>363.25996757712687</v>
      </c>
      <c r="K50">
        <f>((Q50-H50/2)*J50-I50)/(Q50+H50/2)</f>
        <v>270.77581104783803</v>
      </c>
      <c r="L50">
        <f>K50*(BW50+BX50)/1000</f>
        <v>26.807713205030407</v>
      </c>
      <c r="M50">
        <f>(BR50 - IF(AI50&gt;1, I50*BN50*100/(AK50*CB50), 0))*(BW50+BX50)/1000</f>
        <v>35.963954800806846</v>
      </c>
      <c r="N50">
        <f t="shared" si="31"/>
        <v>0.59259603103362279</v>
      </c>
      <c r="O50">
        <f t="shared" si="32"/>
        <v>2.2472374245936559</v>
      </c>
      <c r="P50">
        <f>H50*(1000-(1000*0.61365*EXP(17.502*T50/(240.97+T50))/(BW50+BX50)+BT50)/2)/(1000*0.61365*EXP(17.502*T50/(240.97+T50))/(BW50+BX50)-BT50)</f>
        <v>0.51756783276114393</v>
      </c>
      <c r="Q50">
        <f t="shared" si="33"/>
        <v>0.32942601740248406</v>
      </c>
      <c r="R50">
        <f t="shared" si="34"/>
        <v>273.57658938443905</v>
      </c>
      <c r="S50">
        <f>(BY50+(R50+2*0.95*0.0000000567*(((BY50+$B$7)+273)^4-(BY50+273)^4)-44100*H50)/(1.84*29.3*O50+8*0.95*0.0000000567*(BY50+273)^3))</f>
        <v>27.208580561560328</v>
      </c>
      <c r="T50">
        <f>($C$7*BZ50+$D$7*CA50+$E$7*S50)</f>
        <v>27.008800000000001</v>
      </c>
      <c r="U50">
        <f>0.61365*EXP(17.502*T50/(240.97+T50))</f>
        <v>3.5810099837228764</v>
      </c>
      <c r="V50">
        <f t="shared" si="35"/>
        <v>64.815791365907259</v>
      </c>
      <c r="W50">
        <f t="shared" si="36"/>
        <v>2.3645960830519996</v>
      </c>
      <c r="X50">
        <f t="shared" si="37"/>
        <v>3.6481789903683315</v>
      </c>
      <c r="Y50">
        <f t="shared" si="38"/>
        <v>1.2164139006708767</v>
      </c>
      <c r="Z50">
        <f>(-H50*44100)</f>
        <v>-289.11979321119441</v>
      </c>
      <c r="AA50">
        <f>2*29.3*O50*0.92*(BY50-T50)</f>
        <v>38.38129068619088</v>
      </c>
      <c r="AB50">
        <f>2*0.95*0.0000000567*(((BY50+$B$7)+273)^4-(T50+273)^4)</f>
        <v>3.6920846292948655</v>
      </c>
      <c r="AC50">
        <f t="shared" si="39"/>
        <v>26.530171488730389</v>
      </c>
      <c r="AD50">
        <v>-4.1109416047720698E-2</v>
      </c>
      <c r="AE50">
        <v>4.6148920896210199E-2</v>
      </c>
      <c r="AF50">
        <v>3.4502828769343399</v>
      </c>
      <c r="AG50">
        <v>129</v>
      </c>
      <c r="AH50">
        <v>26</v>
      </c>
      <c r="AI50">
        <f t="shared" si="40"/>
        <v>1.0049521195657185</v>
      </c>
      <c r="AJ50">
        <f t="shared" si="41"/>
        <v>0.49521195657185046</v>
      </c>
      <c r="AK50">
        <f t="shared" si="42"/>
        <v>52356.903626243533</v>
      </c>
      <c r="AL50">
        <v>0</v>
      </c>
      <c r="AM50">
        <v>0</v>
      </c>
      <c r="AN50">
        <v>0</v>
      </c>
      <c r="AO50">
        <f t="shared" si="43"/>
        <v>0</v>
      </c>
      <c r="AP50" t="e">
        <f t="shared" si="44"/>
        <v>#DIV/0!</v>
      </c>
      <c r="AQ50">
        <v>-1</v>
      </c>
      <c r="AR50" t="s">
        <v>444</v>
      </c>
      <c r="AS50">
        <v>897.30142307692302</v>
      </c>
      <c r="AT50">
        <v>1284.98</v>
      </c>
      <c r="AU50">
        <f t="shared" si="45"/>
        <v>0.30170008632280421</v>
      </c>
      <c r="AV50">
        <v>0.5</v>
      </c>
      <c r="AW50">
        <f t="shared" si="46"/>
        <v>1429.0926001003641</v>
      </c>
      <c r="AX50">
        <f>I50</f>
        <v>28.38831668701819</v>
      </c>
      <c r="AY50">
        <f t="shared" si="47"/>
        <v>215.57868040678028</v>
      </c>
      <c r="AZ50">
        <f t="shared" si="48"/>
        <v>0.53442076919485126</v>
      </c>
      <c r="BA50">
        <f t="shared" si="49"/>
        <v>2.0564319404462853E-2</v>
      </c>
      <c r="BB50">
        <f t="shared" si="50"/>
        <v>-1</v>
      </c>
      <c r="BC50" t="s">
        <v>445</v>
      </c>
      <c r="BD50">
        <v>598.26</v>
      </c>
      <c r="BE50">
        <f t="shared" si="51"/>
        <v>686.72</v>
      </c>
      <c r="BF50">
        <f t="shared" si="52"/>
        <v>0.56453660432647512</v>
      </c>
      <c r="BG50">
        <f t="shared" si="53"/>
        <v>2.147862133520543</v>
      </c>
      <c r="BH50">
        <f t="shared" si="54"/>
        <v>0.30170008632280426</v>
      </c>
      <c r="BI50" t="e">
        <f t="shared" si="55"/>
        <v>#DIV/0!</v>
      </c>
      <c r="BJ50">
        <f t="shared" si="56"/>
        <v>1699.85</v>
      </c>
      <c r="BK50">
        <f t="shared" si="57"/>
        <v>1429.0926001003641</v>
      </c>
      <c r="BL50">
        <f>($B$11*$D$9+$C$11*$D$9+$F$11*((CR50+CJ50)/MAX(CR50+CJ50+CS50, 0.1)*$I$9+CS50/MAX(CR50+CJ50+CS50, 0.1)*$J$9))/($B$11+$C$11+$F$11)</f>
        <v>0.84071688684317092</v>
      </c>
      <c r="BM50">
        <f>($B$11*$K$9+$C$11*$K$9+$F$11*((CR50+CJ50)/MAX(CR50+CJ50+CS50, 0.1)*$P$9+CS50/MAX(CR50+CJ50+CS50, 0.1)*$Q$9))/($B$11+$C$11+$F$11)</f>
        <v>0.19143377368634193</v>
      </c>
      <c r="BN50">
        <v>6</v>
      </c>
      <c r="BO50">
        <v>0.5</v>
      </c>
      <c r="BP50" t="s">
        <v>271</v>
      </c>
      <c r="BQ50">
        <v>1566917965.9000001</v>
      </c>
      <c r="BR50">
        <v>363.26</v>
      </c>
      <c r="BS50">
        <v>400.01</v>
      </c>
      <c r="BT50">
        <v>23.884</v>
      </c>
      <c r="BU50">
        <v>16.244700000000002</v>
      </c>
      <c r="BV50">
        <v>500.08100000000002</v>
      </c>
      <c r="BW50">
        <v>98.803399999999996</v>
      </c>
      <c r="BX50">
        <v>0.19995299999999999</v>
      </c>
      <c r="BY50">
        <v>27.325600000000001</v>
      </c>
      <c r="BZ50">
        <v>27.008800000000001</v>
      </c>
      <c r="CA50">
        <v>999.9</v>
      </c>
      <c r="CB50">
        <v>10033.799999999999</v>
      </c>
      <c r="CC50">
        <v>0</v>
      </c>
      <c r="CD50">
        <v>11.1731</v>
      </c>
      <c r="CE50">
        <v>1699.85</v>
      </c>
      <c r="CF50">
        <v>0.97603200000000001</v>
      </c>
      <c r="CG50">
        <v>2.39685E-2</v>
      </c>
      <c r="CH50">
        <v>0</v>
      </c>
      <c r="CI50">
        <v>896.03</v>
      </c>
      <c r="CJ50">
        <v>4.99986</v>
      </c>
      <c r="CK50">
        <v>15278.9</v>
      </c>
      <c r="CL50">
        <v>13808.2</v>
      </c>
      <c r="CM50">
        <v>42.5</v>
      </c>
      <c r="CN50">
        <v>44.125</v>
      </c>
      <c r="CO50">
        <v>43.186999999999998</v>
      </c>
      <c r="CP50">
        <v>43.311999999999998</v>
      </c>
      <c r="CQ50">
        <v>44.436999999999998</v>
      </c>
      <c r="CR50">
        <v>1654.23</v>
      </c>
      <c r="CS50">
        <v>40.619999999999997</v>
      </c>
      <c r="CT50">
        <v>0</v>
      </c>
      <c r="CU50">
        <v>333.59999990463302</v>
      </c>
      <c r="CV50">
        <v>897.30142307692302</v>
      </c>
      <c r="CW50">
        <v>-9.1458803319088204</v>
      </c>
      <c r="CX50">
        <v>-168.53675193588001</v>
      </c>
      <c r="CY50">
        <v>15298.0192307692</v>
      </c>
      <c r="CZ50">
        <v>15</v>
      </c>
      <c r="DA50">
        <v>1566917921.9000001</v>
      </c>
      <c r="DB50" t="s">
        <v>446</v>
      </c>
      <c r="DC50">
        <v>34</v>
      </c>
      <c r="DD50">
        <v>-0.247</v>
      </c>
      <c r="DE50">
        <v>9.6000000000000002E-2</v>
      </c>
      <c r="DF50">
        <v>400</v>
      </c>
      <c r="DG50">
        <v>16</v>
      </c>
      <c r="DH50">
        <v>0.05</v>
      </c>
      <c r="DI50">
        <v>0.01</v>
      </c>
      <c r="DJ50">
        <v>27.141254708776</v>
      </c>
      <c r="DK50">
        <v>5.0071660175272701</v>
      </c>
      <c r="DL50">
        <v>1.4111390249870399</v>
      </c>
      <c r="DM50">
        <v>0</v>
      </c>
      <c r="DN50">
        <v>0.59433020920955604</v>
      </c>
      <c r="DO50">
        <v>6.0898880703160602E-2</v>
      </c>
      <c r="DP50">
        <v>3.5051721253412001E-2</v>
      </c>
      <c r="DQ50">
        <v>1</v>
      </c>
      <c r="DR50">
        <v>1</v>
      </c>
      <c r="DS50">
        <v>2</v>
      </c>
      <c r="DT50" t="s">
        <v>283</v>
      </c>
      <c r="DU50">
        <v>1.86738</v>
      </c>
      <c r="DV50">
        <v>1.86389</v>
      </c>
      <c r="DW50">
        <v>1.8695299999999999</v>
      </c>
      <c r="DX50">
        <v>1.8675200000000001</v>
      </c>
      <c r="DY50">
        <v>1.8721099999999999</v>
      </c>
      <c r="DZ50">
        <v>1.86466</v>
      </c>
      <c r="EA50">
        <v>1.8663000000000001</v>
      </c>
      <c r="EB50">
        <v>1.86619</v>
      </c>
      <c r="EC50" t="s">
        <v>274</v>
      </c>
      <c r="ED50" t="s">
        <v>19</v>
      </c>
      <c r="EE50" t="s">
        <v>19</v>
      </c>
      <c r="EF50" t="s">
        <v>19</v>
      </c>
      <c r="EG50" t="s">
        <v>275</v>
      </c>
      <c r="EH50" t="s">
        <v>276</v>
      </c>
      <c r="EI50" t="s">
        <v>277</v>
      </c>
      <c r="EJ50" t="s">
        <v>277</v>
      </c>
      <c r="EK50" t="s">
        <v>277</v>
      </c>
      <c r="EL50" t="s">
        <v>277</v>
      </c>
      <c r="EM50">
        <v>0</v>
      </c>
      <c r="EN50">
        <v>100</v>
      </c>
      <c r="EO50">
        <v>100</v>
      </c>
      <c r="EP50">
        <v>-0.247</v>
      </c>
      <c r="EQ50">
        <v>9.6000000000000002E-2</v>
      </c>
      <c r="ER50">
        <v>2</v>
      </c>
      <c r="ES50">
        <v>352.81700000000001</v>
      </c>
      <c r="ET50">
        <v>529.28899999999999</v>
      </c>
      <c r="EU50">
        <v>25</v>
      </c>
      <c r="EV50">
        <v>27.377800000000001</v>
      </c>
      <c r="EW50">
        <v>30.0002</v>
      </c>
      <c r="EX50">
        <v>27.3809</v>
      </c>
      <c r="EY50">
        <v>27.372299999999999</v>
      </c>
      <c r="EZ50">
        <v>21.9664</v>
      </c>
      <c r="FA50">
        <v>40.829900000000002</v>
      </c>
      <c r="FB50">
        <v>31.513200000000001</v>
      </c>
      <c r="FC50">
        <v>25</v>
      </c>
      <c r="FD50">
        <v>400</v>
      </c>
      <c r="FE50">
        <v>16.295200000000001</v>
      </c>
      <c r="FF50">
        <v>101.75700000000001</v>
      </c>
      <c r="FG50">
        <v>102.25700000000001</v>
      </c>
    </row>
    <row r="51" spans="1:163" x14ac:dyDescent="0.2">
      <c r="A51">
        <v>35</v>
      </c>
      <c r="B51">
        <v>1566918086.4000001</v>
      </c>
      <c r="C51">
        <v>4738.6000001430502</v>
      </c>
      <c r="D51" t="s">
        <v>447</v>
      </c>
      <c r="E51" t="s">
        <v>448</v>
      </c>
      <c r="F51" t="s">
        <v>443</v>
      </c>
      <c r="G51">
        <v>1566918086.4000001</v>
      </c>
      <c r="H51">
        <f t="shared" si="29"/>
        <v>5.5464768267567428E-3</v>
      </c>
      <c r="I51">
        <f t="shared" si="30"/>
        <v>21.794530125856159</v>
      </c>
      <c r="J51">
        <f>BR51 - IF(AI51&gt;1, I51*BN51*100/(AK51*CB51), 0)</f>
        <v>272.12797487016638</v>
      </c>
      <c r="K51">
        <f>((Q51-H51/2)*J51-I51)/(Q51+H51/2)</f>
        <v>182.64494329636642</v>
      </c>
      <c r="L51">
        <f>K51*(BW51+BX51)/1000</f>
        <v>18.083128631523127</v>
      </c>
      <c r="M51">
        <f>(BR51 - IF(AI51&gt;1, I51*BN51*100/(AK51*CB51), 0))*(BW51+BX51)/1000</f>
        <v>26.942575496482466</v>
      </c>
      <c r="N51">
        <f t="shared" si="31"/>
        <v>0.45149357029691223</v>
      </c>
      <c r="O51">
        <f t="shared" si="32"/>
        <v>2.2399417114621158</v>
      </c>
      <c r="P51">
        <f>H51*(1000-(1000*0.61365*EXP(17.502*T51/(240.97+T51))/(BW51+BX51)+BT51)/2)/(1000*0.61365*EXP(17.502*T51/(240.97+T51))/(BW51+BX51)-BT51)</f>
        <v>0.40636298090062217</v>
      </c>
      <c r="Q51">
        <f t="shared" si="33"/>
        <v>0.25765470219753189</v>
      </c>
      <c r="R51">
        <f t="shared" si="34"/>
        <v>273.54786156949223</v>
      </c>
      <c r="S51">
        <f>(BY51+(R51+2*0.95*0.0000000567*(((BY51+$B$7)+273)^4-(BY51+273)^4)-44100*H51)/(1.84*29.3*O51+8*0.95*0.0000000567*(BY51+273)^3))</f>
        <v>27.579581774053455</v>
      </c>
      <c r="T51">
        <f>($C$7*BZ51+$D$7*CA51+$E$7*S51)</f>
        <v>27.394100000000002</v>
      </c>
      <c r="U51">
        <f>0.61365*EXP(17.502*T51/(240.97+T51))</f>
        <v>3.6628463171811219</v>
      </c>
      <c r="V51">
        <f t="shared" si="35"/>
        <v>64.351868389852612</v>
      </c>
      <c r="W51">
        <f t="shared" si="36"/>
        <v>2.3525450248455999</v>
      </c>
      <c r="X51">
        <f t="shared" si="37"/>
        <v>3.6557524803997197</v>
      </c>
      <c r="Y51">
        <f t="shared" si="38"/>
        <v>1.3103012923355219</v>
      </c>
      <c r="Z51">
        <f>(-H51*44100)</f>
        <v>-244.59962805997236</v>
      </c>
      <c r="AA51">
        <f>2*29.3*O51*0.92*(BY51-T51)</f>
        <v>-3.9971473128503625</v>
      </c>
      <c r="AB51">
        <f>2*0.95*0.0000000567*(((BY51+$B$7)+273)^4-(T51+273)^4)</f>
        <v>-0.38656903069513926</v>
      </c>
      <c r="AC51">
        <f t="shared" si="39"/>
        <v>24.56451716597439</v>
      </c>
      <c r="AD51">
        <v>-4.0913508756320799E-2</v>
      </c>
      <c r="AE51">
        <v>4.5928997799192399E-2</v>
      </c>
      <c r="AF51">
        <v>3.4372540398945102</v>
      </c>
      <c r="AG51">
        <v>129</v>
      </c>
      <c r="AH51">
        <v>26</v>
      </c>
      <c r="AI51">
        <f t="shared" si="40"/>
        <v>1.0049755499381239</v>
      </c>
      <c r="AJ51">
        <f t="shared" si="41"/>
        <v>0.49755499381238799</v>
      </c>
      <c r="AK51">
        <f t="shared" si="42"/>
        <v>52111.564572457843</v>
      </c>
      <c r="AL51">
        <v>0</v>
      </c>
      <c r="AM51">
        <v>0</v>
      </c>
      <c r="AN51">
        <v>0</v>
      </c>
      <c r="AO51">
        <f t="shared" si="43"/>
        <v>0</v>
      </c>
      <c r="AP51" t="e">
        <f t="shared" si="44"/>
        <v>#DIV/0!</v>
      </c>
      <c r="AQ51">
        <v>-1</v>
      </c>
      <c r="AR51" t="s">
        <v>449</v>
      </c>
      <c r="AS51">
        <v>870.367153846154</v>
      </c>
      <c r="AT51">
        <v>1237.74</v>
      </c>
      <c r="AU51">
        <f t="shared" si="45"/>
        <v>0.29680938335502283</v>
      </c>
      <c r="AV51">
        <v>0.5</v>
      </c>
      <c r="AW51">
        <f t="shared" si="46"/>
        <v>1428.9414001003749</v>
      </c>
      <c r="AX51">
        <f>I51</f>
        <v>21.794530125856159</v>
      </c>
      <c r="AY51">
        <f t="shared" si="47"/>
        <v>212.06160790712761</v>
      </c>
      <c r="AZ51">
        <f t="shared" si="48"/>
        <v>0.5141467513371144</v>
      </c>
      <c r="BA51">
        <f t="shared" si="49"/>
        <v>1.5952039827703903E-2</v>
      </c>
      <c r="BB51">
        <f t="shared" si="50"/>
        <v>-1</v>
      </c>
      <c r="BC51" t="s">
        <v>450</v>
      </c>
      <c r="BD51">
        <v>601.36</v>
      </c>
      <c r="BE51">
        <f t="shared" si="51"/>
        <v>636.38</v>
      </c>
      <c r="BF51">
        <f t="shared" si="52"/>
        <v>0.57728534233295514</v>
      </c>
      <c r="BG51">
        <f t="shared" si="53"/>
        <v>2.0582346680856722</v>
      </c>
      <c r="BH51">
        <f t="shared" si="54"/>
        <v>0.29680938335502288</v>
      </c>
      <c r="BI51" t="e">
        <f t="shared" si="55"/>
        <v>#DIV/0!</v>
      </c>
      <c r="BJ51">
        <f t="shared" si="56"/>
        <v>1699.67</v>
      </c>
      <c r="BK51">
        <f t="shared" si="57"/>
        <v>1428.9414001003749</v>
      </c>
      <c r="BL51">
        <f>($B$11*$D$9+$C$11*$D$9+$F$11*((CR51+CJ51)/MAX(CR51+CJ51+CS51, 0.1)*$I$9+CS51/MAX(CR51+CJ51+CS51, 0.1)*$J$9))/($B$11+$C$11+$F$11)</f>
        <v>0.84071696276358054</v>
      </c>
      <c r="BM51">
        <f>($B$11*$K$9+$C$11*$K$9+$F$11*((CR51+CJ51)/MAX(CR51+CJ51+CS51, 0.1)*$P$9+CS51/MAX(CR51+CJ51+CS51, 0.1)*$Q$9))/($B$11+$C$11+$F$11)</f>
        <v>0.19143392552716093</v>
      </c>
      <c r="BN51">
        <v>6</v>
      </c>
      <c r="BO51">
        <v>0.5</v>
      </c>
      <c r="BP51" t="s">
        <v>271</v>
      </c>
      <c r="BQ51">
        <v>1566918086.4000001</v>
      </c>
      <c r="BR51">
        <v>272.12799999999999</v>
      </c>
      <c r="BS51">
        <v>299.959</v>
      </c>
      <c r="BT51">
        <v>23.761399999999998</v>
      </c>
      <c r="BU51">
        <v>17.297699999999999</v>
      </c>
      <c r="BV51">
        <v>500.07499999999999</v>
      </c>
      <c r="BW51">
        <v>98.807000000000002</v>
      </c>
      <c r="BX51">
        <v>0.20000399999999999</v>
      </c>
      <c r="BY51">
        <v>27.361000000000001</v>
      </c>
      <c r="BZ51">
        <v>27.394100000000002</v>
      </c>
      <c r="CA51">
        <v>999.9</v>
      </c>
      <c r="CB51">
        <v>9985.6200000000008</v>
      </c>
      <c r="CC51">
        <v>0</v>
      </c>
      <c r="CD51">
        <v>13.369199999999999</v>
      </c>
      <c r="CE51">
        <v>1699.67</v>
      </c>
      <c r="CF51">
        <v>0.97603200000000001</v>
      </c>
      <c r="CG51">
        <v>2.39685E-2</v>
      </c>
      <c r="CH51">
        <v>0</v>
      </c>
      <c r="CI51">
        <v>870.06600000000003</v>
      </c>
      <c r="CJ51">
        <v>4.99986</v>
      </c>
      <c r="CK51">
        <v>14872.9</v>
      </c>
      <c r="CL51">
        <v>13806.8</v>
      </c>
      <c r="CM51">
        <v>42.686999999999998</v>
      </c>
      <c r="CN51">
        <v>44.186999999999998</v>
      </c>
      <c r="CO51">
        <v>43.375</v>
      </c>
      <c r="CP51">
        <v>43.436999999999998</v>
      </c>
      <c r="CQ51">
        <v>44.625</v>
      </c>
      <c r="CR51">
        <v>1654.05</v>
      </c>
      <c r="CS51">
        <v>40.619999999999997</v>
      </c>
      <c r="CT51">
        <v>0</v>
      </c>
      <c r="CU51">
        <v>119.69999980926499</v>
      </c>
      <c r="CV51">
        <v>870.367153846154</v>
      </c>
      <c r="CW51">
        <v>-3.9967179564545101</v>
      </c>
      <c r="CX51">
        <v>-12.622222225316699</v>
      </c>
      <c r="CY51">
        <v>14877.015384615401</v>
      </c>
      <c r="CZ51">
        <v>15</v>
      </c>
      <c r="DA51">
        <v>1566918052.9000001</v>
      </c>
      <c r="DB51" t="s">
        <v>451</v>
      </c>
      <c r="DC51">
        <v>35</v>
      </c>
      <c r="DD51">
        <v>-0.311</v>
      </c>
      <c r="DE51">
        <v>0.115</v>
      </c>
      <c r="DF51">
        <v>300</v>
      </c>
      <c r="DG51">
        <v>17</v>
      </c>
      <c r="DH51">
        <v>0.06</v>
      </c>
      <c r="DI51">
        <v>0.01</v>
      </c>
      <c r="DJ51">
        <v>16.758504774653801</v>
      </c>
      <c r="DK51">
        <v>35.848827623870697</v>
      </c>
      <c r="DL51">
        <v>8.8670433865059799</v>
      </c>
      <c r="DM51">
        <v>0</v>
      </c>
      <c r="DN51">
        <v>0.34635035372045703</v>
      </c>
      <c r="DO51">
        <v>0.76165589472158302</v>
      </c>
      <c r="DP51">
        <v>0.18801503626480101</v>
      </c>
      <c r="DQ51">
        <v>1</v>
      </c>
      <c r="DR51">
        <v>1</v>
      </c>
      <c r="DS51">
        <v>2</v>
      </c>
      <c r="DT51" t="s">
        <v>283</v>
      </c>
      <c r="DU51">
        <v>1.86738</v>
      </c>
      <c r="DV51">
        <v>1.8639600000000001</v>
      </c>
      <c r="DW51">
        <v>1.86955</v>
      </c>
      <c r="DX51">
        <v>1.8675200000000001</v>
      </c>
      <c r="DY51">
        <v>1.8721000000000001</v>
      </c>
      <c r="DZ51">
        <v>1.8646400000000001</v>
      </c>
      <c r="EA51">
        <v>1.8662799999999999</v>
      </c>
      <c r="EB51">
        <v>1.8662099999999999</v>
      </c>
      <c r="EC51" t="s">
        <v>274</v>
      </c>
      <c r="ED51" t="s">
        <v>19</v>
      </c>
      <c r="EE51" t="s">
        <v>19</v>
      </c>
      <c r="EF51" t="s">
        <v>19</v>
      </c>
      <c r="EG51" t="s">
        <v>275</v>
      </c>
      <c r="EH51" t="s">
        <v>276</v>
      </c>
      <c r="EI51" t="s">
        <v>277</v>
      </c>
      <c r="EJ51" t="s">
        <v>277</v>
      </c>
      <c r="EK51" t="s">
        <v>277</v>
      </c>
      <c r="EL51" t="s">
        <v>277</v>
      </c>
      <c r="EM51">
        <v>0</v>
      </c>
      <c r="EN51">
        <v>100</v>
      </c>
      <c r="EO51">
        <v>100</v>
      </c>
      <c r="EP51">
        <v>-0.311</v>
      </c>
      <c r="EQ51">
        <v>0.115</v>
      </c>
      <c r="ER51">
        <v>2</v>
      </c>
      <c r="ES51">
        <v>352.95299999999997</v>
      </c>
      <c r="ET51">
        <v>529.10400000000004</v>
      </c>
      <c r="EU51">
        <v>24.999700000000001</v>
      </c>
      <c r="EV51">
        <v>27.419699999999999</v>
      </c>
      <c r="EW51">
        <v>30.000299999999999</v>
      </c>
      <c r="EX51">
        <v>27.427399999999999</v>
      </c>
      <c r="EY51">
        <v>27.4192</v>
      </c>
      <c r="EZ51">
        <v>17.537600000000001</v>
      </c>
      <c r="FA51">
        <v>34.660899999999998</v>
      </c>
      <c r="FB51">
        <v>29.245100000000001</v>
      </c>
      <c r="FC51">
        <v>25</v>
      </c>
      <c r="FD51">
        <v>300</v>
      </c>
      <c r="FE51">
        <v>17.489100000000001</v>
      </c>
      <c r="FF51">
        <v>101.747</v>
      </c>
      <c r="FG51">
        <v>102.251</v>
      </c>
    </row>
    <row r="52" spans="1:163" x14ac:dyDescent="0.2">
      <c r="A52">
        <v>36</v>
      </c>
      <c r="B52">
        <v>1566918162.4000001</v>
      </c>
      <c r="C52">
        <v>4814.6000001430502</v>
      </c>
      <c r="D52" t="s">
        <v>452</v>
      </c>
      <c r="E52" t="s">
        <v>453</v>
      </c>
      <c r="F52" t="s">
        <v>443</v>
      </c>
      <c r="G52">
        <v>1566918162.4000001</v>
      </c>
      <c r="H52">
        <f t="shared" si="29"/>
        <v>5.0497278645718182E-3</v>
      </c>
      <c r="I52">
        <f t="shared" si="30"/>
        <v>17.529661425598871</v>
      </c>
      <c r="J52">
        <f>BR52 - IF(AI52&gt;1, I52*BN52*100/(AK52*CB52), 0)</f>
        <v>227.71197981125897</v>
      </c>
      <c r="K52">
        <f>((Q52-H52/2)*J52-I52)/(Q52+H52/2)</f>
        <v>147.88822615970503</v>
      </c>
      <c r="L52">
        <f>K52*(BW52+BX52)/1000</f>
        <v>14.641938402978196</v>
      </c>
      <c r="M52">
        <f>(BR52 - IF(AI52&gt;1, I52*BN52*100/(AK52*CB52), 0))*(BW52+BX52)/1000</f>
        <v>22.545031937945577</v>
      </c>
      <c r="N52">
        <f t="shared" si="31"/>
        <v>0.40176194498262818</v>
      </c>
      <c r="O52">
        <f t="shared" si="32"/>
        <v>2.2408950082977896</v>
      </c>
      <c r="P52">
        <f>H52*(1000-(1000*0.61365*EXP(17.502*T52/(240.97+T52))/(BW52+BX52)+BT52)/2)/(1000*0.61365*EXP(17.502*T52/(240.97+T52))/(BW52+BX52)-BT52)</f>
        <v>0.36561423338175181</v>
      </c>
      <c r="Q52">
        <f t="shared" si="33"/>
        <v>0.23148499028590092</v>
      </c>
      <c r="R52">
        <f t="shared" si="34"/>
        <v>273.64530653404745</v>
      </c>
      <c r="S52">
        <f>(BY52+(R52+2*0.95*0.0000000567*(((BY52+$B$7)+273)^4-(BY52+273)^4)-44100*H52)/(1.84*29.3*O52+8*0.95*0.0000000567*(BY52+273)^3))</f>
        <v>27.763574384677707</v>
      </c>
      <c r="T52">
        <f>($C$7*BZ52+$D$7*CA52+$E$7*S52)</f>
        <v>27.539300000000001</v>
      </c>
      <c r="U52">
        <f>0.61365*EXP(17.502*T52/(240.97+T52))</f>
        <v>3.6941070327985184</v>
      </c>
      <c r="V52">
        <f t="shared" si="35"/>
        <v>64.720841159201953</v>
      </c>
      <c r="W52">
        <f t="shared" si="36"/>
        <v>2.3685295125681001</v>
      </c>
      <c r="X52">
        <f t="shared" si="37"/>
        <v>3.6596086672327566</v>
      </c>
      <c r="Y52">
        <f t="shared" si="38"/>
        <v>1.3255775202304183</v>
      </c>
      <c r="Z52">
        <f>(-H52*44100)</f>
        <v>-222.69299882761717</v>
      </c>
      <c r="AA52">
        <f>2*29.3*O52*0.92*(BY52-T52)</f>
        <v>-19.366024409482208</v>
      </c>
      <c r="AB52">
        <f>2*0.95*0.0000000567*(((BY52+$B$7)+273)^4-(T52+273)^4)</f>
        <v>-1.8736415436357148</v>
      </c>
      <c r="AC52">
        <f t="shared" si="39"/>
        <v>29.712641753312369</v>
      </c>
      <c r="AD52">
        <v>-4.0939074628772103E-2</v>
      </c>
      <c r="AE52">
        <v>4.5957697730712503E-2</v>
      </c>
      <c r="AF52">
        <v>3.4389555085493102</v>
      </c>
      <c r="AG52">
        <v>129</v>
      </c>
      <c r="AH52">
        <v>26</v>
      </c>
      <c r="AI52">
        <f t="shared" si="40"/>
        <v>1.0049728539595271</v>
      </c>
      <c r="AJ52">
        <f t="shared" si="41"/>
        <v>0.49728539595270682</v>
      </c>
      <c r="AK52">
        <f t="shared" si="42"/>
        <v>52139.676417566137</v>
      </c>
      <c r="AL52">
        <v>0</v>
      </c>
      <c r="AM52">
        <v>0</v>
      </c>
      <c r="AN52">
        <v>0</v>
      </c>
      <c r="AO52">
        <f t="shared" si="43"/>
        <v>0</v>
      </c>
      <c r="AP52" t="e">
        <f t="shared" si="44"/>
        <v>#DIV/0!</v>
      </c>
      <c r="AQ52">
        <v>-1</v>
      </c>
      <c r="AR52" t="s">
        <v>454</v>
      </c>
      <c r="AS52">
        <v>861.48861538461495</v>
      </c>
      <c r="AT52">
        <v>1204.74</v>
      </c>
      <c r="AU52">
        <f t="shared" si="45"/>
        <v>0.28491739679547878</v>
      </c>
      <c r="AV52">
        <v>0.5</v>
      </c>
      <c r="AW52">
        <f t="shared" si="46"/>
        <v>1429.4463001004133</v>
      </c>
      <c r="AX52">
        <f>I52</f>
        <v>17.529661425598871</v>
      </c>
      <c r="AY52">
        <f t="shared" si="47"/>
        <v>203.63705934176926</v>
      </c>
      <c r="AZ52">
        <f t="shared" si="48"/>
        <v>0.49625645367465182</v>
      </c>
      <c r="BA52">
        <f t="shared" si="49"/>
        <v>1.2962824433696622E-2</v>
      </c>
      <c r="BB52">
        <f t="shared" si="50"/>
        <v>-1</v>
      </c>
      <c r="BC52" t="s">
        <v>455</v>
      </c>
      <c r="BD52">
        <v>606.88</v>
      </c>
      <c r="BE52">
        <f t="shared" si="51"/>
        <v>597.86</v>
      </c>
      <c r="BF52">
        <f t="shared" si="52"/>
        <v>0.57413338342652975</v>
      </c>
      <c r="BG52">
        <f t="shared" si="53"/>
        <v>1.9851370946480358</v>
      </c>
      <c r="BH52">
        <f t="shared" si="54"/>
        <v>0.28491739679547873</v>
      </c>
      <c r="BI52" t="e">
        <f t="shared" si="55"/>
        <v>#DIV/0!</v>
      </c>
      <c r="BJ52">
        <f t="shared" si="56"/>
        <v>1700.27</v>
      </c>
      <c r="BK52">
        <f t="shared" si="57"/>
        <v>1429.4463001004133</v>
      </c>
      <c r="BL52">
        <f>($B$11*$D$9+$C$11*$D$9+$F$11*((CR52+CJ52)/MAX(CR52+CJ52+CS52, 0.1)*$I$9+CS52/MAX(CR52+CJ52+CS52, 0.1)*$J$9))/($B$11+$C$11+$F$11)</f>
        <v>0.84071723908580009</v>
      </c>
      <c r="BM52">
        <f>($B$11*$K$9+$C$11*$K$9+$F$11*((CR52+CJ52)/MAX(CR52+CJ52+CS52, 0.1)*$P$9+CS52/MAX(CR52+CJ52+CS52, 0.1)*$Q$9))/($B$11+$C$11+$F$11)</f>
        <v>0.19143447817160034</v>
      </c>
      <c r="BN52">
        <v>6</v>
      </c>
      <c r="BO52">
        <v>0.5</v>
      </c>
      <c r="BP52" t="s">
        <v>271</v>
      </c>
      <c r="BQ52">
        <v>1566918162.4000001</v>
      </c>
      <c r="BR52">
        <v>227.71199999999999</v>
      </c>
      <c r="BS52">
        <v>250.02099999999999</v>
      </c>
      <c r="BT52">
        <v>23.922899999999998</v>
      </c>
      <c r="BU52">
        <v>18.038799999999998</v>
      </c>
      <c r="BV52">
        <v>500.053</v>
      </c>
      <c r="BW52">
        <v>98.806799999999996</v>
      </c>
      <c r="BX52">
        <v>0.199989</v>
      </c>
      <c r="BY52">
        <v>27.379000000000001</v>
      </c>
      <c r="BZ52">
        <v>27.539300000000001</v>
      </c>
      <c r="CA52">
        <v>999.9</v>
      </c>
      <c r="CB52">
        <v>9991.8799999999992</v>
      </c>
      <c r="CC52">
        <v>0</v>
      </c>
      <c r="CD52">
        <v>14.745799999999999</v>
      </c>
      <c r="CE52">
        <v>1700.27</v>
      </c>
      <c r="CF52">
        <v>0.97602100000000003</v>
      </c>
      <c r="CG52">
        <v>2.3979199999999999E-2</v>
      </c>
      <c r="CH52">
        <v>0</v>
      </c>
      <c r="CI52">
        <v>860.995</v>
      </c>
      <c r="CJ52">
        <v>4.99986</v>
      </c>
      <c r="CK52">
        <v>14747.9</v>
      </c>
      <c r="CL52">
        <v>13811.6</v>
      </c>
      <c r="CM52">
        <v>42.75</v>
      </c>
      <c r="CN52">
        <v>44.25</v>
      </c>
      <c r="CO52">
        <v>43.436999999999998</v>
      </c>
      <c r="CP52">
        <v>43.436999999999998</v>
      </c>
      <c r="CQ52">
        <v>44.686999999999998</v>
      </c>
      <c r="CR52">
        <v>1654.62</v>
      </c>
      <c r="CS52">
        <v>40.65</v>
      </c>
      <c r="CT52">
        <v>0</v>
      </c>
      <c r="CU52">
        <v>75.299999952316298</v>
      </c>
      <c r="CV52">
        <v>861.48861538461495</v>
      </c>
      <c r="CW52">
        <v>-4.9491282155873</v>
      </c>
      <c r="CX52">
        <v>-89.664957258902703</v>
      </c>
      <c r="CY52">
        <v>14754.373076923101</v>
      </c>
      <c r="CZ52">
        <v>15</v>
      </c>
      <c r="DA52">
        <v>1566918198.4000001</v>
      </c>
      <c r="DB52" t="s">
        <v>456</v>
      </c>
      <c r="DC52">
        <v>36</v>
      </c>
      <c r="DD52">
        <v>-0.26600000000000001</v>
      </c>
      <c r="DE52">
        <v>0.14699999999999999</v>
      </c>
      <c r="DF52">
        <v>250</v>
      </c>
      <c r="DG52">
        <v>18</v>
      </c>
      <c r="DH52">
        <v>0.08</v>
      </c>
      <c r="DI52">
        <v>0.02</v>
      </c>
      <c r="DJ52">
        <v>17.543625708075002</v>
      </c>
      <c r="DK52">
        <v>0.26831710505801598</v>
      </c>
      <c r="DL52">
        <v>0.10624607881596</v>
      </c>
      <c r="DM52">
        <v>1</v>
      </c>
      <c r="DN52">
        <v>0.40494147518927898</v>
      </c>
      <c r="DO52">
        <v>-2.12693328054449E-2</v>
      </c>
      <c r="DP52">
        <v>4.0959937745737203E-3</v>
      </c>
      <c r="DQ52">
        <v>1</v>
      </c>
      <c r="DR52">
        <v>2</v>
      </c>
      <c r="DS52">
        <v>2</v>
      </c>
      <c r="DT52" t="s">
        <v>273</v>
      </c>
      <c r="DU52">
        <v>1.86738</v>
      </c>
      <c r="DV52">
        <v>1.86395</v>
      </c>
      <c r="DW52">
        <v>1.86957</v>
      </c>
      <c r="DX52">
        <v>1.8675200000000001</v>
      </c>
      <c r="DY52">
        <v>1.8721099999999999</v>
      </c>
      <c r="DZ52">
        <v>1.8646799999999999</v>
      </c>
      <c r="EA52">
        <v>1.8663000000000001</v>
      </c>
      <c r="EB52">
        <v>1.8662099999999999</v>
      </c>
      <c r="EC52" t="s">
        <v>274</v>
      </c>
      <c r="ED52" t="s">
        <v>19</v>
      </c>
      <c r="EE52" t="s">
        <v>19</v>
      </c>
      <c r="EF52" t="s">
        <v>19</v>
      </c>
      <c r="EG52" t="s">
        <v>275</v>
      </c>
      <c r="EH52" t="s">
        <v>276</v>
      </c>
      <c r="EI52" t="s">
        <v>277</v>
      </c>
      <c r="EJ52" t="s">
        <v>277</v>
      </c>
      <c r="EK52" t="s">
        <v>277</v>
      </c>
      <c r="EL52" t="s">
        <v>277</v>
      </c>
      <c r="EM52">
        <v>0</v>
      </c>
      <c r="EN52">
        <v>100</v>
      </c>
      <c r="EO52">
        <v>100</v>
      </c>
      <c r="EP52">
        <v>-0.26600000000000001</v>
      </c>
      <c r="EQ52">
        <v>0.14699999999999999</v>
      </c>
      <c r="ER52">
        <v>2</v>
      </c>
      <c r="ES52">
        <v>352.96</v>
      </c>
      <c r="ET52">
        <v>529.55499999999995</v>
      </c>
      <c r="EU52">
        <v>25</v>
      </c>
      <c r="EV52">
        <v>27.4406</v>
      </c>
      <c r="EW52">
        <v>30.0001</v>
      </c>
      <c r="EX52">
        <v>27.4466</v>
      </c>
      <c r="EY52">
        <v>27.443999999999999</v>
      </c>
      <c r="EZ52">
        <v>15.2525</v>
      </c>
      <c r="FA52">
        <v>30.777899999999999</v>
      </c>
      <c r="FB52">
        <v>28.121500000000001</v>
      </c>
      <c r="FC52">
        <v>25</v>
      </c>
      <c r="FD52">
        <v>250</v>
      </c>
      <c r="FE52">
        <v>18.1309</v>
      </c>
      <c r="FF52">
        <v>101.742</v>
      </c>
      <c r="FG52">
        <v>102.248</v>
      </c>
    </row>
    <row r="53" spans="1:163" x14ac:dyDescent="0.2">
      <c r="A53">
        <v>37</v>
      </c>
      <c r="B53">
        <v>1566918319.9000001</v>
      </c>
      <c r="C53">
        <v>4972.1000001430502</v>
      </c>
      <c r="D53" t="s">
        <v>457</v>
      </c>
      <c r="E53" t="s">
        <v>458</v>
      </c>
      <c r="F53" t="s">
        <v>443</v>
      </c>
      <c r="G53">
        <v>1566918319.9000001</v>
      </c>
      <c r="H53">
        <f t="shared" si="29"/>
        <v>4.9661711790301658E-3</v>
      </c>
      <c r="I53">
        <f t="shared" si="30"/>
        <v>11.326905472075948</v>
      </c>
      <c r="J53">
        <f>BR53 - IF(AI53&gt;1, I53*BN53*100/(AK53*CB53), 0)</f>
        <v>160.51798696848144</v>
      </c>
      <c r="K53">
        <f>((Q53-H53/2)*J53-I53)/(Q53+H53/2)</f>
        <v>107.64442303800902</v>
      </c>
      <c r="L53">
        <f>K53*(BW53+BX53)/1000</f>
        <v>10.657722008134675</v>
      </c>
      <c r="M53">
        <f>(BR53 - IF(AI53&gt;1, I53*BN53*100/(AK53*CB53), 0))*(BW53+BX53)/1000</f>
        <v>15.892658756797786</v>
      </c>
      <c r="N53">
        <f t="shared" si="31"/>
        <v>0.3929842303139951</v>
      </c>
      <c r="O53">
        <f t="shared" si="32"/>
        <v>2.2418757858717062</v>
      </c>
      <c r="P53">
        <f>H53*(1000-(1000*0.61365*EXP(17.502*T53/(240.97+T53))/(BW53+BX53)+BT53)/2)/(1000*0.61365*EXP(17.502*T53/(240.97+T53))/(BW53+BX53)-BT53)</f>
        <v>0.35833962900780059</v>
      </c>
      <c r="Q53">
        <f t="shared" si="33"/>
        <v>0.22681988495768762</v>
      </c>
      <c r="R53">
        <f t="shared" si="34"/>
        <v>273.62296267811581</v>
      </c>
      <c r="S53">
        <f>(BY53+(R53+2*0.95*0.0000000567*(((BY53+$B$7)+273)^4-(BY53+273)^4)-44100*H53)/(1.84*29.3*O53+8*0.95*0.0000000567*(BY53+273)^3))</f>
        <v>27.851331683380202</v>
      </c>
      <c r="T53">
        <f>($C$7*BZ53+$D$7*CA53+$E$7*S53)</f>
        <v>27.657499999999999</v>
      </c>
      <c r="U53">
        <f>0.61365*EXP(17.502*T53/(240.97+T53))</f>
        <v>3.7197264611292642</v>
      </c>
      <c r="V53">
        <f t="shared" si="35"/>
        <v>65.075136499362529</v>
      </c>
      <c r="W53">
        <f t="shared" si="36"/>
        <v>2.3899187290224999</v>
      </c>
      <c r="X53">
        <f t="shared" si="37"/>
        <v>3.6725527714350799</v>
      </c>
      <c r="Y53">
        <f t="shared" si="38"/>
        <v>1.3298077321067643</v>
      </c>
      <c r="Z53">
        <f>(-H53*44100)</f>
        <v>-219.0081489952303</v>
      </c>
      <c r="AA53">
        <f>2*29.3*O53*0.92*(BY53-T53)</f>
        <v>-26.372526407679089</v>
      </c>
      <c r="AB53">
        <f>2*0.95*0.0000000567*(((BY53+$B$7)+273)^4-(T53+273)^4)</f>
        <v>-2.5526702418663669</v>
      </c>
      <c r="AC53">
        <f t="shared" si="39"/>
        <v>25.689617033340028</v>
      </c>
      <c r="AD53">
        <v>-4.0965387639550203E-2</v>
      </c>
      <c r="AE53">
        <v>4.5987236390457299E-2</v>
      </c>
      <c r="AF53">
        <v>3.4407063225527699</v>
      </c>
      <c r="AG53">
        <v>130</v>
      </c>
      <c r="AH53">
        <v>26</v>
      </c>
      <c r="AI53">
        <f t="shared" si="40"/>
        <v>1.005009499758609</v>
      </c>
      <c r="AJ53">
        <f t="shared" si="41"/>
        <v>0.50094997586089818</v>
      </c>
      <c r="AK53">
        <f t="shared" si="42"/>
        <v>52161.389864962614</v>
      </c>
      <c r="AL53">
        <v>0</v>
      </c>
      <c r="AM53">
        <v>0</v>
      </c>
      <c r="AN53">
        <v>0</v>
      </c>
      <c r="AO53">
        <f t="shared" si="43"/>
        <v>0</v>
      </c>
      <c r="AP53" t="e">
        <f t="shared" si="44"/>
        <v>#DIV/0!</v>
      </c>
      <c r="AQ53">
        <v>-1</v>
      </c>
      <c r="AR53" t="s">
        <v>459</v>
      </c>
      <c r="AS53">
        <v>855.49030769230797</v>
      </c>
      <c r="AT53">
        <v>1162.03</v>
      </c>
      <c r="AU53">
        <f t="shared" si="45"/>
        <v>0.26379671119307768</v>
      </c>
      <c r="AV53">
        <v>0.5</v>
      </c>
      <c r="AW53">
        <f t="shared" si="46"/>
        <v>1429.3287001004219</v>
      </c>
      <c r="AX53">
        <f>I53</f>
        <v>11.326905472075948</v>
      </c>
      <c r="AY53">
        <f t="shared" si="47"/>
        <v>188.52610515018407</v>
      </c>
      <c r="AZ53">
        <f t="shared" si="48"/>
        <v>0.46283658769567043</v>
      </c>
      <c r="BA53">
        <f t="shared" si="49"/>
        <v>8.6242621947001299E-3</v>
      </c>
      <c r="BB53">
        <f t="shared" si="50"/>
        <v>-1</v>
      </c>
      <c r="BC53" t="s">
        <v>460</v>
      </c>
      <c r="BD53">
        <v>624.20000000000005</v>
      </c>
      <c r="BE53">
        <f t="shared" si="51"/>
        <v>537.82999999999993</v>
      </c>
      <c r="BF53">
        <f t="shared" si="52"/>
        <v>0.56995647752578338</v>
      </c>
      <c r="BG53">
        <f t="shared" si="53"/>
        <v>1.8616308875360459</v>
      </c>
      <c r="BH53">
        <f t="shared" si="54"/>
        <v>0.26379671119307763</v>
      </c>
      <c r="BI53" t="e">
        <f t="shared" si="55"/>
        <v>#DIV/0!</v>
      </c>
      <c r="BJ53">
        <f t="shared" si="56"/>
        <v>1700.13</v>
      </c>
      <c r="BK53">
        <f t="shared" si="57"/>
        <v>1429.3287001004219</v>
      </c>
      <c r="BL53">
        <f>($B$11*$D$9+$C$11*$D$9+$F$11*((CR53+CJ53)/MAX(CR53+CJ53+CS53, 0.1)*$I$9+CS53/MAX(CR53+CJ53+CS53, 0.1)*$J$9))/($B$11+$C$11+$F$11)</f>
        <v>0.84071729814803675</v>
      </c>
      <c r="BM53">
        <f>($B$11*$K$9+$C$11*$K$9+$F$11*((CR53+CJ53)/MAX(CR53+CJ53+CS53, 0.1)*$P$9+CS53/MAX(CR53+CJ53+CS53, 0.1)*$Q$9))/($B$11+$C$11+$F$11)</f>
        <v>0.19143459629607354</v>
      </c>
      <c r="BN53">
        <v>6</v>
      </c>
      <c r="BO53">
        <v>0.5</v>
      </c>
      <c r="BP53" t="s">
        <v>271</v>
      </c>
      <c r="BQ53">
        <v>1566918319.9000001</v>
      </c>
      <c r="BR53">
        <v>160.518</v>
      </c>
      <c r="BS53">
        <v>174.99600000000001</v>
      </c>
      <c r="BT53">
        <v>24.138500000000001</v>
      </c>
      <c r="BU53">
        <v>18.353899999999999</v>
      </c>
      <c r="BV53">
        <v>500.108</v>
      </c>
      <c r="BW53">
        <v>98.808599999999998</v>
      </c>
      <c r="BX53">
        <v>0.199985</v>
      </c>
      <c r="BY53">
        <v>27.439299999999999</v>
      </c>
      <c r="BZ53">
        <v>27.657499999999999</v>
      </c>
      <c r="CA53">
        <v>999.9</v>
      </c>
      <c r="CB53">
        <v>9998.1200000000008</v>
      </c>
      <c r="CC53">
        <v>0</v>
      </c>
      <c r="CD53">
        <v>14.6654</v>
      </c>
      <c r="CE53">
        <v>1700.13</v>
      </c>
      <c r="CF53">
        <v>0.97602100000000003</v>
      </c>
      <c r="CG53">
        <v>2.3979199999999999E-2</v>
      </c>
      <c r="CH53">
        <v>0</v>
      </c>
      <c r="CI53">
        <v>854.78200000000004</v>
      </c>
      <c r="CJ53">
        <v>4.99986</v>
      </c>
      <c r="CK53">
        <v>14631.5</v>
      </c>
      <c r="CL53">
        <v>13810.4</v>
      </c>
      <c r="CM53">
        <v>42.875</v>
      </c>
      <c r="CN53">
        <v>44.5</v>
      </c>
      <c r="CO53">
        <v>43.561999999999998</v>
      </c>
      <c r="CP53">
        <v>43.686999999999998</v>
      </c>
      <c r="CQ53">
        <v>44.811999999999998</v>
      </c>
      <c r="CR53">
        <v>1654.48</v>
      </c>
      <c r="CS53">
        <v>40.65</v>
      </c>
      <c r="CT53">
        <v>0</v>
      </c>
      <c r="CU53">
        <v>157.19999980926499</v>
      </c>
      <c r="CV53">
        <v>855.49030769230797</v>
      </c>
      <c r="CW53">
        <v>-3.4938803305741701</v>
      </c>
      <c r="CX53">
        <v>-30.379487328380002</v>
      </c>
      <c r="CY53">
        <v>14632</v>
      </c>
      <c r="CZ53">
        <v>15</v>
      </c>
      <c r="DA53">
        <v>1566918278.4000001</v>
      </c>
      <c r="DB53" t="s">
        <v>461</v>
      </c>
      <c r="DC53">
        <v>37</v>
      </c>
      <c r="DD53">
        <v>-0.24</v>
      </c>
      <c r="DE53">
        <v>0.152</v>
      </c>
      <c r="DF53">
        <v>175</v>
      </c>
      <c r="DG53">
        <v>18</v>
      </c>
      <c r="DH53">
        <v>0.08</v>
      </c>
      <c r="DI53">
        <v>0.02</v>
      </c>
      <c r="DJ53">
        <v>10.7816820834735</v>
      </c>
      <c r="DK53">
        <v>4.6407786096949302</v>
      </c>
      <c r="DL53">
        <v>1.94489171160913</v>
      </c>
      <c r="DM53">
        <v>0</v>
      </c>
      <c r="DN53">
        <v>0.36748906400877901</v>
      </c>
      <c r="DO53">
        <v>0.202277830555431</v>
      </c>
      <c r="DP53">
        <v>7.4720103631617005E-2</v>
      </c>
      <c r="DQ53">
        <v>1</v>
      </c>
      <c r="DR53">
        <v>1</v>
      </c>
      <c r="DS53">
        <v>2</v>
      </c>
      <c r="DT53" t="s">
        <v>283</v>
      </c>
      <c r="DU53">
        <v>1.86737</v>
      </c>
      <c r="DV53">
        <v>1.86392</v>
      </c>
      <c r="DW53">
        <v>1.8695200000000001</v>
      </c>
      <c r="DX53">
        <v>1.8675200000000001</v>
      </c>
      <c r="DY53">
        <v>1.8721000000000001</v>
      </c>
      <c r="DZ53">
        <v>1.8646799999999999</v>
      </c>
      <c r="EA53">
        <v>1.8663000000000001</v>
      </c>
      <c r="EB53">
        <v>1.8661799999999999</v>
      </c>
      <c r="EC53" t="s">
        <v>274</v>
      </c>
      <c r="ED53" t="s">
        <v>19</v>
      </c>
      <c r="EE53" t="s">
        <v>19</v>
      </c>
      <c r="EF53" t="s">
        <v>19</v>
      </c>
      <c r="EG53" t="s">
        <v>275</v>
      </c>
      <c r="EH53" t="s">
        <v>276</v>
      </c>
      <c r="EI53" t="s">
        <v>277</v>
      </c>
      <c r="EJ53" t="s">
        <v>277</v>
      </c>
      <c r="EK53" t="s">
        <v>277</v>
      </c>
      <c r="EL53" t="s">
        <v>277</v>
      </c>
      <c r="EM53">
        <v>0</v>
      </c>
      <c r="EN53">
        <v>100</v>
      </c>
      <c r="EO53">
        <v>100</v>
      </c>
      <c r="EP53">
        <v>-0.24</v>
      </c>
      <c r="EQ53">
        <v>0.152</v>
      </c>
      <c r="ER53">
        <v>2</v>
      </c>
      <c r="ES53">
        <v>352.298</v>
      </c>
      <c r="ET53">
        <v>528.45699999999999</v>
      </c>
      <c r="EU53">
        <v>25.000800000000002</v>
      </c>
      <c r="EV53">
        <v>27.5017</v>
      </c>
      <c r="EW53">
        <v>30.000299999999999</v>
      </c>
      <c r="EX53">
        <v>27.511199999999999</v>
      </c>
      <c r="EY53">
        <v>27.5046</v>
      </c>
      <c r="EZ53">
        <v>11.713900000000001</v>
      </c>
      <c r="FA53">
        <v>30.296199999999999</v>
      </c>
      <c r="FB53">
        <v>26.850999999999999</v>
      </c>
      <c r="FC53">
        <v>25</v>
      </c>
      <c r="FD53">
        <v>175</v>
      </c>
      <c r="FE53">
        <v>18.284800000000001</v>
      </c>
      <c r="FF53">
        <v>101.732</v>
      </c>
      <c r="FG53">
        <v>102.238</v>
      </c>
    </row>
    <row r="54" spans="1:163" x14ac:dyDescent="0.2">
      <c r="A54">
        <v>38</v>
      </c>
      <c r="B54">
        <v>1566918440.4000001</v>
      </c>
      <c r="C54">
        <v>5092.6000001430502</v>
      </c>
      <c r="D54" t="s">
        <v>462</v>
      </c>
      <c r="E54" t="s">
        <v>463</v>
      </c>
      <c r="F54" t="s">
        <v>443</v>
      </c>
      <c r="G54">
        <v>1566918440.4000001</v>
      </c>
      <c r="H54">
        <f t="shared" si="29"/>
        <v>5.0829231033286976E-3</v>
      </c>
      <c r="I54">
        <f t="shared" si="30"/>
        <v>5.027418872974021</v>
      </c>
      <c r="J54">
        <f>BR54 - IF(AI54&gt;1, I54*BN54*100/(AK54*CB54), 0)</f>
        <v>93.428594233277323</v>
      </c>
      <c r="K54">
        <f>((Q54-H54/2)*J54-I54)/(Q54+H54/2)</f>
        <v>70.047109763058202</v>
      </c>
      <c r="L54">
        <f>K54*(BW54+BX54)/1000</f>
        <v>6.9355192818471885</v>
      </c>
      <c r="M54">
        <f>(BR54 - IF(AI54&gt;1, I54*BN54*100/(AK54*CB54), 0))*(BW54+BX54)/1000</f>
        <v>9.2505717790872328</v>
      </c>
      <c r="N54">
        <f t="shared" si="31"/>
        <v>0.40415921060812271</v>
      </c>
      <c r="O54">
        <f t="shared" si="32"/>
        <v>2.2443244923707164</v>
      </c>
      <c r="P54">
        <f>H54*(1000-(1000*0.61365*EXP(17.502*T54/(240.97+T54))/(BW54+BX54)+BT54)/2)/(1000*0.61365*EXP(17.502*T54/(240.97+T54))/(BW54+BX54)-BT54)</f>
        <v>0.36765029511424829</v>
      </c>
      <c r="Q54">
        <f t="shared" si="33"/>
        <v>0.2327861644646449</v>
      </c>
      <c r="R54">
        <f t="shared" si="34"/>
        <v>273.62136668840725</v>
      </c>
      <c r="S54">
        <f>(BY54+(R54+2*0.95*0.0000000567*(((BY54+$B$7)+273)^4-(BY54+273)^4)-44100*H54)/(1.84*29.3*O54+8*0.95*0.0000000567*(BY54+273)^3))</f>
        <v>27.846193265844267</v>
      </c>
      <c r="T54">
        <f>($C$7*BZ54+$D$7*CA54+$E$7*S54)</f>
        <v>27.6755</v>
      </c>
      <c r="U54">
        <f>0.61365*EXP(17.502*T54/(240.97+T54))</f>
        <v>3.7236414683999488</v>
      </c>
      <c r="V54">
        <f t="shared" si="35"/>
        <v>65.139598829401095</v>
      </c>
      <c r="W54">
        <f t="shared" si="36"/>
        <v>2.3970658500776003</v>
      </c>
      <c r="X54">
        <f t="shared" si="37"/>
        <v>3.6798904094504072</v>
      </c>
      <c r="Y54">
        <f t="shared" si="38"/>
        <v>1.3265756183223485</v>
      </c>
      <c r="Z54">
        <f>(-H54*44100)</f>
        <v>-224.15690885679555</v>
      </c>
      <c r="AA54">
        <f>2*29.3*O54*0.92*(BY54-T54)</f>
        <v>-24.453296052806415</v>
      </c>
      <c r="AB54">
        <f>2*0.95*0.0000000567*(((BY54+$B$7)+273)^4-(T54+273)^4)</f>
        <v>-2.3649349366369408</v>
      </c>
      <c r="AC54">
        <f t="shared" si="39"/>
        <v>22.646226842168353</v>
      </c>
      <c r="AD54">
        <v>-4.10311283223464E-2</v>
      </c>
      <c r="AE54">
        <v>4.60610360660961E-2</v>
      </c>
      <c r="AF54">
        <v>3.44507889557861</v>
      </c>
      <c r="AG54">
        <v>130</v>
      </c>
      <c r="AH54">
        <v>26</v>
      </c>
      <c r="AI54">
        <f t="shared" si="40"/>
        <v>1.0050023269473596</v>
      </c>
      <c r="AJ54">
        <f t="shared" si="41"/>
        <v>0.50023269473595811</v>
      </c>
      <c r="AK54">
        <f t="shared" si="42"/>
        <v>52235.811004763418</v>
      </c>
      <c r="AL54">
        <v>0</v>
      </c>
      <c r="AM54">
        <v>0</v>
      </c>
      <c r="AN54">
        <v>0</v>
      </c>
      <c r="AO54">
        <f t="shared" si="43"/>
        <v>0</v>
      </c>
      <c r="AP54" t="e">
        <f t="shared" si="44"/>
        <v>#DIV/0!</v>
      </c>
      <c r="AQ54">
        <v>-1</v>
      </c>
      <c r="AR54" t="s">
        <v>464</v>
      </c>
      <c r="AS54">
        <v>859.36473076923096</v>
      </c>
      <c r="AT54">
        <v>1121.9000000000001</v>
      </c>
      <c r="AU54">
        <f t="shared" si="45"/>
        <v>0.23400950996592307</v>
      </c>
      <c r="AV54">
        <v>0.5</v>
      </c>
      <c r="AW54">
        <f t="shared" si="46"/>
        <v>1429.3203001004222</v>
      </c>
      <c r="AX54">
        <f>I54</f>
        <v>5.027418872974021</v>
      </c>
      <c r="AY54">
        <f t="shared" si="47"/>
        <v>167.23727150542294</v>
      </c>
      <c r="AZ54">
        <f t="shared" si="48"/>
        <v>0.44167929405472861</v>
      </c>
      <c r="BA54">
        <f t="shared" si="49"/>
        <v>4.2169826263228349E-3</v>
      </c>
      <c r="BB54">
        <f t="shared" si="50"/>
        <v>-1</v>
      </c>
      <c r="BC54" t="s">
        <v>465</v>
      </c>
      <c r="BD54">
        <v>626.38</v>
      </c>
      <c r="BE54">
        <f t="shared" si="51"/>
        <v>495.5200000000001</v>
      </c>
      <c r="BF54">
        <f t="shared" si="52"/>
        <v>0.52981770509922721</v>
      </c>
      <c r="BG54">
        <f t="shared" si="53"/>
        <v>1.7910852836936046</v>
      </c>
      <c r="BH54">
        <f t="shared" si="54"/>
        <v>0.2340095099659231</v>
      </c>
      <c r="BI54" t="e">
        <f t="shared" si="55"/>
        <v>#DIV/0!</v>
      </c>
      <c r="BJ54">
        <f t="shared" si="56"/>
        <v>1700.12</v>
      </c>
      <c r="BK54">
        <f t="shared" si="57"/>
        <v>1429.3203001004222</v>
      </c>
      <c r="BL54">
        <f>($B$11*$D$9+$C$11*$D$9+$F$11*((CR54+CJ54)/MAX(CR54+CJ54+CS54, 0.1)*$I$9+CS54/MAX(CR54+CJ54+CS54, 0.1)*$J$9))/($B$11+$C$11+$F$11)</f>
        <v>0.84071730236714015</v>
      </c>
      <c r="BM54">
        <f>($B$11*$K$9+$C$11*$K$9+$F$11*((CR54+CJ54)/MAX(CR54+CJ54+CS54, 0.1)*$P$9+CS54/MAX(CR54+CJ54+CS54, 0.1)*$Q$9))/($B$11+$C$11+$F$11)</f>
        <v>0.19143460473428031</v>
      </c>
      <c r="BN54">
        <v>6</v>
      </c>
      <c r="BO54">
        <v>0.5</v>
      </c>
      <c r="BP54" t="s">
        <v>271</v>
      </c>
      <c r="BQ54">
        <v>1566918440.4000001</v>
      </c>
      <c r="BR54">
        <v>93.428600000000003</v>
      </c>
      <c r="BS54">
        <v>99.999700000000004</v>
      </c>
      <c r="BT54">
        <v>24.209800000000001</v>
      </c>
      <c r="BU54">
        <v>18.2898</v>
      </c>
      <c r="BV54">
        <v>500.125</v>
      </c>
      <c r="BW54">
        <v>98.812200000000004</v>
      </c>
      <c r="BX54">
        <v>0.200012</v>
      </c>
      <c r="BY54">
        <v>27.473400000000002</v>
      </c>
      <c r="BZ54">
        <v>27.6755</v>
      </c>
      <c r="CA54">
        <v>999.9</v>
      </c>
      <c r="CB54">
        <v>10013.799999999999</v>
      </c>
      <c r="CC54">
        <v>0</v>
      </c>
      <c r="CD54">
        <v>15.1046</v>
      </c>
      <c r="CE54">
        <v>1700.12</v>
      </c>
      <c r="CF54">
        <v>0.97602100000000003</v>
      </c>
      <c r="CG54">
        <v>2.3979199999999999E-2</v>
      </c>
      <c r="CH54">
        <v>0</v>
      </c>
      <c r="CI54">
        <v>859.03700000000003</v>
      </c>
      <c r="CJ54">
        <v>4.99986</v>
      </c>
      <c r="CK54">
        <v>14702.2</v>
      </c>
      <c r="CL54">
        <v>13810.3</v>
      </c>
      <c r="CM54">
        <v>43</v>
      </c>
      <c r="CN54">
        <v>44.625</v>
      </c>
      <c r="CO54">
        <v>43.75</v>
      </c>
      <c r="CP54">
        <v>43.811999999999998</v>
      </c>
      <c r="CQ54">
        <v>44.936999999999998</v>
      </c>
      <c r="CR54">
        <v>1654.47</v>
      </c>
      <c r="CS54">
        <v>40.65</v>
      </c>
      <c r="CT54">
        <v>0</v>
      </c>
      <c r="CU54">
        <v>119.799999952316</v>
      </c>
      <c r="CV54">
        <v>859.36473076923096</v>
      </c>
      <c r="CW54">
        <v>-3.3686495821237199</v>
      </c>
      <c r="CX54">
        <v>-49.9282051017938</v>
      </c>
      <c r="CY54">
        <v>14708.430769230799</v>
      </c>
      <c r="CZ54">
        <v>15</v>
      </c>
      <c r="DA54">
        <v>1566918396.4000001</v>
      </c>
      <c r="DB54" t="s">
        <v>466</v>
      </c>
      <c r="DC54">
        <v>38</v>
      </c>
      <c r="DD54">
        <v>-0.24099999999999999</v>
      </c>
      <c r="DE54">
        <v>0.151</v>
      </c>
      <c r="DF54">
        <v>100</v>
      </c>
      <c r="DG54">
        <v>18</v>
      </c>
      <c r="DH54">
        <v>0.15</v>
      </c>
      <c r="DI54">
        <v>0.01</v>
      </c>
      <c r="DJ54">
        <v>4.9994191609674097</v>
      </c>
      <c r="DK54">
        <v>9.4250618365690403E-2</v>
      </c>
      <c r="DL54">
        <v>0.11535197304877599</v>
      </c>
      <c r="DM54">
        <v>1</v>
      </c>
      <c r="DN54">
        <v>0.39802638455802403</v>
      </c>
      <c r="DO54">
        <v>4.57087090826893E-2</v>
      </c>
      <c r="DP54">
        <v>1.4536264407013E-2</v>
      </c>
      <c r="DQ54">
        <v>1</v>
      </c>
      <c r="DR54">
        <v>2</v>
      </c>
      <c r="DS54">
        <v>2</v>
      </c>
      <c r="DT54" t="s">
        <v>273</v>
      </c>
      <c r="DU54">
        <v>1.86737</v>
      </c>
      <c r="DV54">
        <v>1.86392</v>
      </c>
      <c r="DW54">
        <v>1.86958</v>
      </c>
      <c r="DX54">
        <v>1.8675200000000001</v>
      </c>
      <c r="DY54">
        <v>1.8721099999999999</v>
      </c>
      <c r="DZ54">
        <v>1.8646799999999999</v>
      </c>
      <c r="EA54">
        <v>1.86629</v>
      </c>
      <c r="EB54">
        <v>1.86616</v>
      </c>
      <c r="EC54" t="s">
        <v>274</v>
      </c>
      <c r="ED54" t="s">
        <v>19</v>
      </c>
      <c r="EE54" t="s">
        <v>19</v>
      </c>
      <c r="EF54" t="s">
        <v>19</v>
      </c>
      <c r="EG54" t="s">
        <v>275</v>
      </c>
      <c r="EH54" t="s">
        <v>276</v>
      </c>
      <c r="EI54" t="s">
        <v>277</v>
      </c>
      <c r="EJ54" t="s">
        <v>277</v>
      </c>
      <c r="EK54" t="s">
        <v>277</v>
      </c>
      <c r="EL54" t="s">
        <v>277</v>
      </c>
      <c r="EM54">
        <v>0</v>
      </c>
      <c r="EN54">
        <v>100</v>
      </c>
      <c r="EO54">
        <v>100</v>
      </c>
      <c r="EP54">
        <v>-0.24099999999999999</v>
      </c>
      <c r="EQ54">
        <v>0.151</v>
      </c>
      <c r="ER54">
        <v>2</v>
      </c>
      <c r="ES54">
        <v>352.30799999999999</v>
      </c>
      <c r="ET54">
        <v>527.37300000000005</v>
      </c>
      <c r="EU54">
        <v>24.9998</v>
      </c>
      <c r="EV54">
        <v>27.570900000000002</v>
      </c>
      <c r="EW54">
        <v>30.0002</v>
      </c>
      <c r="EX54">
        <v>27.5717</v>
      </c>
      <c r="EY54">
        <v>27.564599999999999</v>
      </c>
      <c r="EZ54">
        <v>8.0808900000000001</v>
      </c>
      <c r="FA54">
        <v>30.618300000000001</v>
      </c>
      <c r="FB54">
        <v>25.768799999999999</v>
      </c>
      <c r="FC54">
        <v>25</v>
      </c>
      <c r="FD54">
        <v>100</v>
      </c>
      <c r="FE54">
        <v>18.226099999999999</v>
      </c>
      <c r="FF54">
        <v>101.715</v>
      </c>
      <c r="FG54">
        <v>102.224</v>
      </c>
    </row>
    <row r="55" spans="1:163" x14ac:dyDescent="0.2">
      <c r="A55">
        <v>39</v>
      </c>
      <c r="B55">
        <v>1566918527.5</v>
      </c>
      <c r="C55">
        <v>5179.7000000476801</v>
      </c>
      <c r="D55" t="s">
        <v>467</v>
      </c>
      <c r="E55" t="s">
        <v>468</v>
      </c>
      <c r="F55" t="s">
        <v>443</v>
      </c>
      <c r="G55">
        <v>1566918527.5</v>
      </c>
      <c r="H55">
        <f t="shared" si="29"/>
        <v>4.9246794017302207E-3</v>
      </c>
      <c r="I55">
        <f t="shared" si="30"/>
        <v>0.47855479587178829</v>
      </c>
      <c r="J55">
        <f>BR55 - IF(AI55&gt;1, I55*BN55*100/(AK55*CB55), 0)</f>
        <v>49.016299449960073</v>
      </c>
      <c r="K55">
        <f>((Q55-H55/2)*J55-I55)/(Q55+H55/2)</f>
        <v>45.880256620415771</v>
      </c>
      <c r="L55">
        <f>K55*(BW55+BX55)/1000</f>
        <v>4.5429955665763373</v>
      </c>
      <c r="M55">
        <f>(BR55 - IF(AI55&gt;1, I55*BN55*100/(AK55*CB55), 0))*(BW55+BX55)/1000</f>
        <v>4.853521917574855</v>
      </c>
      <c r="N55">
        <f t="shared" si="31"/>
        <v>0.39351157626340644</v>
      </c>
      <c r="O55">
        <f t="shared" si="32"/>
        <v>2.2428541855562969</v>
      </c>
      <c r="P55">
        <f>H55*(1000-(1000*0.61365*EXP(17.502*T55/(240.97+T55))/(BW55+BX55)+BT55)/2)/(1000*0.61365*EXP(17.502*T55/(240.97+T55))/(BW55+BX55)-BT55)</f>
        <v>0.35879205071439552</v>
      </c>
      <c r="Q55">
        <f t="shared" si="33"/>
        <v>0.22710861811244532</v>
      </c>
      <c r="R55">
        <f t="shared" si="34"/>
        <v>273.61179075015872</v>
      </c>
      <c r="S55">
        <f>(BY55+(R55+2*0.95*0.0000000567*(((BY55+$B$7)+273)^4-(BY55+273)^4)-44100*H55)/(1.84*29.3*O55+8*0.95*0.0000000567*(BY55+273)^3))</f>
        <v>27.92965827199016</v>
      </c>
      <c r="T55">
        <f>($C$7*BZ55+$D$7*CA55+$E$7*S55)</f>
        <v>27.681799999999999</v>
      </c>
      <c r="U55">
        <f>0.61365*EXP(17.502*T55/(240.97+T55))</f>
        <v>3.7250125701479067</v>
      </c>
      <c r="V55">
        <f t="shared" si="35"/>
        <v>65.319330186825184</v>
      </c>
      <c r="W55">
        <f t="shared" si="36"/>
        <v>2.4080019255109999</v>
      </c>
      <c r="X55">
        <f t="shared" si="37"/>
        <v>3.686507376336646</v>
      </c>
      <c r="Y55">
        <f t="shared" si="38"/>
        <v>1.3170106446369068</v>
      </c>
      <c r="Z55">
        <f>(-H55*44100)</f>
        <v>-217.17836161630274</v>
      </c>
      <c r="AA55">
        <f>2*29.3*O55*0.92*(BY55-T55)</f>
        <v>-21.486907337148814</v>
      </c>
      <c r="AB55">
        <f>2*0.95*0.0000000567*(((BY55+$B$7)+273)^4-(T55+273)^4)</f>
        <v>-2.0797948030714331</v>
      </c>
      <c r="AC55">
        <f t="shared" si="39"/>
        <v>32.866726993635744</v>
      </c>
      <c r="AD55">
        <v>-4.0991647122898302E-2</v>
      </c>
      <c r="AE55">
        <v>4.60167149609726E-2</v>
      </c>
      <c r="AF55">
        <v>3.4424531922148001</v>
      </c>
      <c r="AG55">
        <v>52</v>
      </c>
      <c r="AH55">
        <v>10</v>
      </c>
      <c r="AI55">
        <f t="shared" si="40"/>
        <v>1.0019969907282937</v>
      </c>
      <c r="AJ55">
        <f t="shared" si="41"/>
        <v>0.19969907282937349</v>
      </c>
      <c r="AK55">
        <f t="shared" si="42"/>
        <v>52182.358966074884</v>
      </c>
      <c r="AL55">
        <v>0</v>
      </c>
      <c r="AM55">
        <v>0</v>
      </c>
      <c r="AN55">
        <v>0</v>
      </c>
      <c r="AO55">
        <f t="shared" si="43"/>
        <v>0</v>
      </c>
      <c r="AP55" t="e">
        <f t="shared" si="44"/>
        <v>#DIV/0!</v>
      </c>
      <c r="AQ55">
        <v>-1</v>
      </c>
      <c r="AR55" t="s">
        <v>469</v>
      </c>
      <c r="AS55">
        <v>867.16961538461499</v>
      </c>
      <c r="AT55">
        <v>1092.72</v>
      </c>
      <c r="AU55">
        <f t="shared" si="45"/>
        <v>0.20641187551741069</v>
      </c>
      <c r="AV55">
        <v>0.5</v>
      </c>
      <c r="AW55">
        <f t="shared" si="46"/>
        <v>1429.2699001004255</v>
      </c>
      <c r="AX55">
        <f>I55</f>
        <v>0.47855479587178829</v>
      </c>
      <c r="AY55">
        <f t="shared" si="47"/>
        <v>147.50914035015552</v>
      </c>
      <c r="AZ55">
        <f t="shared" si="48"/>
        <v>0.43458525514312907</v>
      </c>
      <c r="BA55">
        <f t="shared" si="49"/>
        <v>1.0344825674758139E-3</v>
      </c>
      <c r="BB55">
        <f t="shared" si="50"/>
        <v>-1</v>
      </c>
      <c r="BC55" t="s">
        <v>470</v>
      </c>
      <c r="BD55">
        <v>617.84</v>
      </c>
      <c r="BE55">
        <f t="shared" si="51"/>
        <v>474.88</v>
      </c>
      <c r="BF55">
        <f t="shared" si="52"/>
        <v>0.47496290560854332</v>
      </c>
      <c r="BG55">
        <f t="shared" si="53"/>
        <v>1.7686132331995339</v>
      </c>
      <c r="BH55">
        <f t="shared" si="54"/>
        <v>0.20641187551741072</v>
      </c>
      <c r="BI55" t="e">
        <f t="shared" si="55"/>
        <v>#DIV/0!</v>
      </c>
      <c r="BJ55">
        <f t="shared" si="56"/>
        <v>1700.06</v>
      </c>
      <c r="BK55">
        <f t="shared" si="57"/>
        <v>1429.2699001004255</v>
      </c>
      <c r="BL55">
        <f>($B$11*$D$9+$C$11*$D$9+$F$11*((CR55+CJ55)/MAX(CR55+CJ55+CS55, 0.1)*$I$9+CS55/MAX(CR55+CJ55+CS55, 0.1)*$J$9))/($B$11+$C$11+$F$11)</f>
        <v>0.84071732768280272</v>
      </c>
      <c r="BM55">
        <f>($B$11*$K$9+$C$11*$K$9+$F$11*((CR55+CJ55)/MAX(CR55+CJ55+CS55, 0.1)*$P$9+CS55/MAX(CR55+CJ55+CS55, 0.1)*$Q$9))/($B$11+$C$11+$F$11)</f>
        <v>0.19143465536560575</v>
      </c>
      <c r="BN55">
        <v>6</v>
      </c>
      <c r="BO55">
        <v>0.5</v>
      </c>
      <c r="BP55" t="s">
        <v>271</v>
      </c>
      <c r="BQ55">
        <v>1566918527.5</v>
      </c>
      <c r="BR55">
        <v>49.016300000000001</v>
      </c>
      <c r="BS55">
        <v>49.8797</v>
      </c>
      <c r="BT55">
        <v>24.3187</v>
      </c>
      <c r="BU55">
        <v>18.560500000000001</v>
      </c>
      <c r="BV55">
        <v>499.64600000000002</v>
      </c>
      <c r="BW55">
        <v>98.815799999999996</v>
      </c>
      <c r="BX55">
        <v>0.20272999999999999</v>
      </c>
      <c r="BY55">
        <v>27.504100000000001</v>
      </c>
      <c r="BZ55">
        <v>27.681799999999999</v>
      </c>
      <c r="CA55">
        <v>999.9</v>
      </c>
      <c r="CB55">
        <v>10003.799999999999</v>
      </c>
      <c r="CC55">
        <v>0</v>
      </c>
      <c r="CD55">
        <v>15.158200000000001</v>
      </c>
      <c r="CE55">
        <v>1700.06</v>
      </c>
      <c r="CF55">
        <v>0.97602100000000003</v>
      </c>
      <c r="CG55">
        <v>2.3979199999999999E-2</v>
      </c>
      <c r="CH55">
        <v>0</v>
      </c>
      <c r="CI55">
        <v>866.91399999999999</v>
      </c>
      <c r="CJ55">
        <v>4.99986</v>
      </c>
      <c r="CK55">
        <v>14830.3</v>
      </c>
      <c r="CL55">
        <v>13809.9</v>
      </c>
      <c r="CM55">
        <v>43.061999999999998</v>
      </c>
      <c r="CN55">
        <v>44.686999999999998</v>
      </c>
      <c r="CO55">
        <v>43.811999999999998</v>
      </c>
      <c r="CP55">
        <v>43.811999999999998</v>
      </c>
      <c r="CQ55">
        <v>44.936999999999998</v>
      </c>
      <c r="CR55">
        <v>1654.41</v>
      </c>
      <c r="CS55">
        <v>40.65</v>
      </c>
      <c r="CT55">
        <v>0</v>
      </c>
      <c r="CU55">
        <v>86.699999809265094</v>
      </c>
      <c r="CV55">
        <v>867.16961538461499</v>
      </c>
      <c r="CW55">
        <v>-1.1467350182213001</v>
      </c>
      <c r="CX55">
        <v>28.738461541870802</v>
      </c>
      <c r="CY55">
        <v>14828.7153846154</v>
      </c>
      <c r="CZ55">
        <v>15</v>
      </c>
      <c r="DA55">
        <v>1566918519.9000001</v>
      </c>
      <c r="DB55" t="s">
        <v>471</v>
      </c>
      <c r="DC55">
        <v>39</v>
      </c>
      <c r="DD55">
        <v>-0.21099999999999999</v>
      </c>
      <c r="DE55">
        <v>0.14799999999999999</v>
      </c>
      <c r="DF55">
        <v>50</v>
      </c>
      <c r="DG55">
        <v>18</v>
      </c>
      <c r="DH55">
        <v>0.28000000000000003</v>
      </c>
      <c r="DI55">
        <v>0.02</v>
      </c>
      <c r="DJ55">
        <v>9.6468629631278502E-2</v>
      </c>
      <c r="DK55">
        <v>-0.105187259763958</v>
      </c>
      <c r="DL55">
        <v>0.18116526859904</v>
      </c>
      <c r="DM55">
        <v>1</v>
      </c>
      <c r="DN55">
        <v>7.1615447281268202E-2</v>
      </c>
      <c r="DO55">
        <v>-3.7554174505939203E-2</v>
      </c>
      <c r="DP55">
        <v>0.133687402047551</v>
      </c>
      <c r="DQ55">
        <v>1</v>
      </c>
      <c r="DR55">
        <v>2</v>
      </c>
      <c r="DS55">
        <v>2</v>
      </c>
      <c r="DT55" t="s">
        <v>273</v>
      </c>
      <c r="DU55">
        <v>1.86737</v>
      </c>
      <c r="DV55">
        <v>1.8638999999999999</v>
      </c>
      <c r="DW55">
        <v>1.86954</v>
      </c>
      <c r="DX55">
        <v>1.8675299999999999</v>
      </c>
      <c r="DY55">
        <v>1.8721099999999999</v>
      </c>
      <c r="DZ55">
        <v>1.86467</v>
      </c>
      <c r="EA55">
        <v>1.86629</v>
      </c>
      <c r="EB55">
        <v>1.86615</v>
      </c>
      <c r="EC55" t="s">
        <v>274</v>
      </c>
      <c r="ED55" t="s">
        <v>19</v>
      </c>
      <c r="EE55" t="s">
        <v>19</v>
      </c>
      <c r="EF55" t="s">
        <v>19</v>
      </c>
      <c r="EG55" t="s">
        <v>275</v>
      </c>
      <c r="EH55" t="s">
        <v>276</v>
      </c>
      <c r="EI55" t="s">
        <v>277</v>
      </c>
      <c r="EJ55" t="s">
        <v>277</v>
      </c>
      <c r="EK55" t="s">
        <v>277</v>
      </c>
      <c r="EL55" t="s">
        <v>277</v>
      </c>
      <c r="EM55">
        <v>0</v>
      </c>
      <c r="EN55">
        <v>100</v>
      </c>
      <c r="EO55">
        <v>100</v>
      </c>
      <c r="EP55">
        <v>-0.21099999999999999</v>
      </c>
      <c r="EQ55">
        <v>0.14799999999999999</v>
      </c>
      <c r="ER55">
        <v>2</v>
      </c>
      <c r="ES55">
        <v>438.96100000000001</v>
      </c>
      <c r="ET55">
        <v>530.58699999999999</v>
      </c>
      <c r="EU55">
        <v>25.001000000000001</v>
      </c>
      <c r="EV55">
        <v>27.6143</v>
      </c>
      <c r="EW55">
        <v>30.000299999999999</v>
      </c>
      <c r="EX55">
        <v>27.648499999999999</v>
      </c>
      <c r="EY55">
        <v>27.618400000000001</v>
      </c>
      <c r="EZ55">
        <v>5.6447099999999999</v>
      </c>
      <c r="FA55">
        <v>29.707899999999999</v>
      </c>
      <c r="FB55">
        <v>24.913599999999999</v>
      </c>
      <c r="FC55">
        <v>25</v>
      </c>
      <c r="FD55">
        <v>50</v>
      </c>
      <c r="FE55">
        <v>18.309100000000001</v>
      </c>
      <c r="FF55">
        <v>101.712</v>
      </c>
      <c r="FG55">
        <v>102.22</v>
      </c>
    </row>
    <row r="56" spans="1:163" x14ac:dyDescent="0.2">
      <c r="A56">
        <v>40</v>
      </c>
      <c r="B56">
        <v>1566918648</v>
      </c>
      <c r="C56">
        <v>5300.2000000476801</v>
      </c>
      <c r="D56" t="s">
        <v>472</v>
      </c>
      <c r="E56" t="s">
        <v>473</v>
      </c>
      <c r="F56" t="s">
        <v>443</v>
      </c>
      <c r="G56">
        <v>1566918648</v>
      </c>
      <c r="H56">
        <f t="shared" si="29"/>
        <v>5.2976755359596308E-3</v>
      </c>
      <c r="I56">
        <f t="shared" si="30"/>
        <v>28.789080150290744</v>
      </c>
      <c r="J56">
        <f>BR56 - IF(AI56&gt;1, I56*BN56*100/(AK56*CB56), 0)</f>
        <v>363.3019667755172</v>
      </c>
      <c r="K56">
        <f>((Q56-H56/2)*J56-I56)/(Q56+H56/2)</f>
        <v>241.10322140368322</v>
      </c>
      <c r="L56">
        <f>K56*(BW56+BX56)/1000</f>
        <v>23.875410208587063</v>
      </c>
      <c r="M56">
        <f>(BR56 - IF(AI56&gt;1, I56*BN56*100/(AK56*CB56), 0))*(BW56+BX56)/1000</f>
        <v>35.976223941981026</v>
      </c>
      <c r="N56">
        <f t="shared" si="31"/>
        <v>0.43436451882823696</v>
      </c>
      <c r="O56">
        <f t="shared" si="32"/>
        <v>2.2398484036133279</v>
      </c>
      <c r="P56">
        <f>H56*(1000-(1000*0.61365*EXP(17.502*T56/(240.97+T56))/(BW56+BX56)+BT56)/2)/(1000*0.61365*EXP(17.502*T56/(240.97+T56))/(BW56+BX56)-BT56)</f>
        <v>0.39242181044770919</v>
      </c>
      <c r="Q56">
        <f t="shared" si="33"/>
        <v>0.24869364531877974</v>
      </c>
      <c r="R56">
        <f t="shared" si="34"/>
        <v>273.63836071455984</v>
      </c>
      <c r="S56">
        <f>(BY56+(R56+2*0.95*0.0000000567*(((BY56+$B$7)+273)^4-(BY56+273)^4)-44100*H56)/(1.84*29.3*O56+8*0.95*0.0000000567*(BY56+273)^3))</f>
        <v>27.841177384867969</v>
      </c>
      <c r="T56">
        <f>($C$7*BZ56+$D$7*CA56+$E$7*S56)</f>
        <v>27.5745</v>
      </c>
      <c r="U56">
        <f>0.61365*EXP(17.502*T56/(240.97+T56))</f>
        <v>3.7017203573476056</v>
      </c>
      <c r="V56">
        <f t="shared" si="35"/>
        <v>65.134395726033915</v>
      </c>
      <c r="W56">
        <f t="shared" si="36"/>
        <v>2.4061061432061996</v>
      </c>
      <c r="X56">
        <f t="shared" si="37"/>
        <v>3.6940638143427034</v>
      </c>
      <c r="Y56">
        <f t="shared" si="38"/>
        <v>1.295614214141406</v>
      </c>
      <c r="Z56">
        <f>(-H56*44100)</f>
        <v>-233.62749113581972</v>
      </c>
      <c r="AA56">
        <f>2*29.3*O56*0.92*(BY56-T56)</f>
        <v>-4.2747166326002066</v>
      </c>
      <c r="AB56">
        <f>2*0.95*0.0000000567*(((BY56+$B$7)+273)^4-(T56+273)^4)</f>
        <v>-0.41417090718898963</v>
      </c>
      <c r="AC56">
        <f t="shared" si="39"/>
        <v>35.321982038950935</v>
      </c>
      <c r="AD56">
        <v>-4.0911006913499602E-2</v>
      </c>
      <c r="AE56">
        <v>4.5926189261452199E-2</v>
      </c>
      <c r="AF56">
        <v>3.4370875169306001</v>
      </c>
      <c r="AG56">
        <v>130</v>
      </c>
      <c r="AH56">
        <v>26</v>
      </c>
      <c r="AI56">
        <f t="shared" si="40"/>
        <v>1.0050175588973933</v>
      </c>
      <c r="AJ56">
        <f t="shared" si="41"/>
        <v>0.50175588973933039</v>
      </c>
      <c r="AK56">
        <f t="shared" si="42"/>
        <v>52078.026517849525</v>
      </c>
      <c r="AL56">
        <v>0</v>
      </c>
      <c r="AM56">
        <v>0</v>
      </c>
      <c r="AN56">
        <v>0</v>
      </c>
      <c r="AO56">
        <f t="shared" si="43"/>
        <v>0</v>
      </c>
      <c r="AP56" t="e">
        <f t="shared" si="44"/>
        <v>#DIV/0!</v>
      </c>
      <c r="AQ56">
        <v>-1</v>
      </c>
      <c r="AR56" t="s">
        <v>474</v>
      </c>
      <c r="AS56">
        <v>834.28369230769204</v>
      </c>
      <c r="AT56">
        <v>1238.77</v>
      </c>
      <c r="AU56">
        <f t="shared" si="45"/>
        <v>0.32652252451408081</v>
      </c>
      <c r="AV56">
        <v>0.5</v>
      </c>
      <c r="AW56">
        <f t="shared" si="46"/>
        <v>1429.4124001003911</v>
      </c>
      <c r="AX56">
        <f>I56</f>
        <v>28.789080150290744</v>
      </c>
      <c r="AY56">
        <f t="shared" si="47"/>
        <v>233.36767272625553</v>
      </c>
      <c r="AZ56">
        <f t="shared" si="48"/>
        <v>0.54458051131364182</v>
      </c>
      <c r="BA56">
        <f t="shared" si="49"/>
        <v>2.0840087960758268E-2</v>
      </c>
      <c r="BB56">
        <f t="shared" si="50"/>
        <v>-1</v>
      </c>
      <c r="BC56" t="s">
        <v>475</v>
      </c>
      <c r="BD56">
        <v>564.16</v>
      </c>
      <c r="BE56">
        <f t="shared" si="51"/>
        <v>674.61</v>
      </c>
      <c r="BF56">
        <f t="shared" si="52"/>
        <v>0.59958540147982975</v>
      </c>
      <c r="BG56">
        <f t="shared" si="53"/>
        <v>2.1957777935337495</v>
      </c>
      <c r="BH56">
        <f t="shared" si="54"/>
        <v>0.32652252451408087</v>
      </c>
      <c r="BI56" t="e">
        <f t="shared" si="55"/>
        <v>#DIV/0!</v>
      </c>
      <c r="BJ56">
        <f t="shared" si="56"/>
        <v>1700.23</v>
      </c>
      <c r="BK56">
        <f t="shared" si="57"/>
        <v>1429.4124001003911</v>
      </c>
      <c r="BL56">
        <f>($B$11*$D$9+$C$11*$D$9+$F$11*((CR56+CJ56)/MAX(CR56+CJ56+CS56, 0.1)*$I$9+CS56/MAX(CR56+CJ56+CS56, 0.1)*$J$9))/($B$11+$C$11+$F$11)</f>
        <v>0.84071707951300179</v>
      </c>
      <c r="BM56">
        <f>($B$11*$K$9+$C$11*$K$9+$F$11*((CR56+CJ56)/MAX(CR56+CJ56+CS56, 0.1)*$P$9+CS56/MAX(CR56+CJ56+CS56, 0.1)*$Q$9))/($B$11+$C$11+$F$11)</f>
        <v>0.19143415902600366</v>
      </c>
      <c r="BN56">
        <v>6</v>
      </c>
      <c r="BO56">
        <v>0.5</v>
      </c>
      <c r="BP56" t="s">
        <v>271</v>
      </c>
      <c r="BQ56">
        <v>1566918648</v>
      </c>
      <c r="BR56">
        <v>363.30200000000002</v>
      </c>
      <c r="BS56">
        <v>399.983</v>
      </c>
      <c r="BT56">
        <v>24.297799999999999</v>
      </c>
      <c r="BU56">
        <v>18.127300000000002</v>
      </c>
      <c r="BV56">
        <v>500.041</v>
      </c>
      <c r="BW56">
        <v>98.825699999999998</v>
      </c>
      <c r="BX56">
        <v>0.19997899999999999</v>
      </c>
      <c r="BY56">
        <v>27.539100000000001</v>
      </c>
      <c r="BZ56">
        <v>27.5745</v>
      </c>
      <c r="CA56">
        <v>999.9</v>
      </c>
      <c r="CB56">
        <v>9983.1200000000008</v>
      </c>
      <c r="CC56">
        <v>0</v>
      </c>
      <c r="CD56">
        <v>15.2867</v>
      </c>
      <c r="CE56">
        <v>1700.23</v>
      </c>
      <c r="CF56">
        <v>0.97602500000000003</v>
      </c>
      <c r="CG56">
        <v>2.3974800000000001E-2</v>
      </c>
      <c r="CH56">
        <v>0</v>
      </c>
      <c r="CI56">
        <v>833.91399999999999</v>
      </c>
      <c r="CJ56">
        <v>4.99986</v>
      </c>
      <c r="CK56">
        <v>14325.9</v>
      </c>
      <c r="CL56">
        <v>13811.2</v>
      </c>
      <c r="CM56">
        <v>43.186999999999998</v>
      </c>
      <c r="CN56">
        <v>44.811999999999998</v>
      </c>
      <c r="CO56">
        <v>43.936999999999998</v>
      </c>
      <c r="CP56">
        <v>44</v>
      </c>
      <c r="CQ56">
        <v>45.061999999999998</v>
      </c>
      <c r="CR56">
        <v>1654.59</v>
      </c>
      <c r="CS56">
        <v>40.64</v>
      </c>
      <c r="CT56">
        <v>0</v>
      </c>
      <c r="CU56">
        <v>119.799999952316</v>
      </c>
      <c r="CV56">
        <v>834.28369230769204</v>
      </c>
      <c r="CW56">
        <v>-1.3495384558907899</v>
      </c>
      <c r="CX56">
        <v>-0.150427393197309</v>
      </c>
      <c r="CY56">
        <v>14324.515384615401</v>
      </c>
      <c r="CZ56">
        <v>15</v>
      </c>
      <c r="DA56">
        <v>1566918605.9000001</v>
      </c>
      <c r="DB56" t="s">
        <v>476</v>
      </c>
      <c r="DC56">
        <v>40</v>
      </c>
      <c r="DD56">
        <v>-0.14099999999999999</v>
      </c>
      <c r="DE56">
        <v>0.14499999999999999</v>
      </c>
      <c r="DF56">
        <v>400</v>
      </c>
      <c r="DG56">
        <v>18</v>
      </c>
      <c r="DH56">
        <v>0.03</v>
      </c>
      <c r="DI56">
        <v>0.01</v>
      </c>
      <c r="DJ56">
        <v>28.061974976662</v>
      </c>
      <c r="DK56">
        <v>6.5397833741815399</v>
      </c>
      <c r="DL56">
        <v>3.1871091381223802</v>
      </c>
      <c r="DM56">
        <v>0</v>
      </c>
      <c r="DN56">
        <v>0.41358989470191798</v>
      </c>
      <c r="DO56">
        <v>0.15927570791919399</v>
      </c>
      <c r="DP56">
        <v>5.85925546316972E-2</v>
      </c>
      <c r="DQ56">
        <v>1</v>
      </c>
      <c r="DR56">
        <v>1</v>
      </c>
      <c r="DS56">
        <v>2</v>
      </c>
      <c r="DT56" t="s">
        <v>283</v>
      </c>
      <c r="DU56">
        <v>1.86737</v>
      </c>
      <c r="DV56">
        <v>1.86392</v>
      </c>
      <c r="DW56">
        <v>1.86958</v>
      </c>
      <c r="DX56">
        <v>1.8675299999999999</v>
      </c>
      <c r="DY56">
        <v>1.8721300000000001</v>
      </c>
      <c r="DZ56">
        <v>1.8646799999999999</v>
      </c>
      <c r="EA56">
        <v>1.8662799999999999</v>
      </c>
      <c r="EB56">
        <v>1.86619</v>
      </c>
      <c r="EC56" t="s">
        <v>274</v>
      </c>
      <c r="ED56" t="s">
        <v>19</v>
      </c>
      <c r="EE56" t="s">
        <v>19</v>
      </c>
      <c r="EF56" t="s">
        <v>19</v>
      </c>
      <c r="EG56" t="s">
        <v>275</v>
      </c>
      <c r="EH56" t="s">
        <v>276</v>
      </c>
      <c r="EI56" t="s">
        <v>277</v>
      </c>
      <c r="EJ56" t="s">
        <v>277</v>
      </c>
      <c r="EK56" t="s">
        <v>277</v>
      </c>
      <c r="EL56" t="s">
        <v>277</v>
      </c>
      <c r="EM56">
        <v>0</v>
      </c>
      <c r="EN56">
        <v>100</v>
      </c>
      <c r="EO56">
        <v>100</v>
      </c>
      <c r="EP56">
        <v>-0.14099999999999999</v>
      </c>
      <c r="EQ56">
        <v>0.14499999999999999</v>
      </c>
      <c r="ER56">
        <v>2</v>
      </c>
      <c r="ES56">
        <v>352.24299999999999</v>
      </c>
      <c r="ET56">
        <v>526.553</v>
      </c>
      <c r="EU56">
        <v>25.000699999999998</v>
      </c>
      <c r="EV56">
        <v>27.689</v>
      </c>
      <c r="EW56">
        <v>30.0002</v>
      </c>
      <c r="EX56">
        <v>27.6816</v>
      </c>
      <c r="EY56">
        <v>27.672499999999999</v>
      </c>
      <c r="EZ56">
        <v>22.024999999999999</v>
      </c>
      <c r="FA56">
        <v>32.061999999999998</v>
      </c>
      <c r="FB56">
        <v>23.7363</v>
      </c>
      <c r="FC56">
        <v>25</v>
      </c>
      <c r="FD56">
        <v>400</v>
      </c>
      <c r="FE56">
        <v>18.094100000000001</v>
      </c>
      <c r="FF56">
        <v>101.69799999999999</v>
      </c>
      <c r="FG56">
        <v>102.206</v>
      </c>
    </row>
    <row r="57" spans="1:163" x14ac:dyDescent="0.2">
      <c r="A57">
        <v>41</v>
      </c>
      <c r="B57">
        <v>1566918768.4000001</v>
      </c>
      <c r="C57">
        <v>5420.6000001430502</v>
      </c>
      <c r="D57" t="s">
        <v>477</v>
      </c>
      <c r="E57" t="s">
        <v>478</v>
      </c>
      <c r="F57" t="s">
        <v>443</v>
      </c>
      <c r="G57">
        <v>1566918768.4000001</v>
      </c>
      <c r="H57">
        <f t="shared" si="29"/>
        <v>5.4478197540499063E-3</v>
      </c>
      <c r="I57">
        <f t="shared" si="30"/>
        <v>34.031269847105023</v>
      </c>
      <c r="J57">
        <f>BR57 - IF(AI57&gt;1, I57*BN57*100/(AK57*CB57), 0)</f>
        <v>456.44096071868927</v>
      </c>
      <c r="K57">
        <f>((Q57-H57/2)*J57-I57)/(Q57+H57/2)</f>
        <v>315.95254799636541</v>
      </c>
      <c r="L57">
        <f>K57*(BW57+BX57)/1000</f>
        <v>31.28705477931036</v>
      </c>
      <c r="M57">
        <f>(BR57 - IF(AI57&gt;1, I57*BN57*100/(AK57*CB57), 0))*(BW57+BX57)/1000</f>
        <v>45.198854803003393</v>
      </c>
      <c r="N57">
        <f t="shared" si="31"/>
        <v>0.45064532096321219</v>
      </c>
      <c r="O57">
        <f t="shared" si="32"/>
        <v>2.2398298760054276</v>
      </c>
      <c r="P57">
        <f>H57*(1000-(1000*0.61365*EXP(17.502*T57/(240.97+T57))/(BW57+BX57)+BT57)/2)/(1000*0.61365*EXP(17.502*T57/(240.97+T57))/(BW57+BX57)-BT57)</f>
        <v>0.4056731216991043</v>
      </c>
      <c r="Q57">
        <f t="shared" si="33"/>
        <v>0.25721124934243056</v>
      </c>
      <c r="R57">
        <f t="shared" si="34"/>
        <v>273.57930909519388</v>
      </c>
      <c r="S57">
        <f>(BY57+(R57+2*0.95*0.0000000567*(((BY57+$B$7)+273)^4-(BY57+273)^4)-44100*H57)/(1.84*29.3*O57+8*0.95*0.0000000567*(BY57+273)^3))</f>
        <v>27.840631884810236</v>
      </c>
      <c r="T57">
        <f>($C$7*BZ57+$D$7*CA57+$E$7*S57)</f>
        <v>27.5732</v>
      </c>
      <c r="U57">
        <f>0.61365*EXP(17.502*T57/(240.97+T57))</f>
        <v>3.7014389401161676</v>
      </c>
      <c r="V57">
        <f t="shared" si="35"/>
        <v>65.122109908514147</v>
      </c>
      <c r="W57">
        <f t="shared" si="36"/>
        <v>2.4126833317365</v>
      </c>
      <c r="X57">
        <f t="shared" si="37"/>
        <v>3.7048605076308543</v>
      </c>
      <c r="Y57">
        <f t="shared" si="38"/>
        <v>1.2887556083796676</v>
      </c>
      <c r="Z57">
        <f>(-H57*44100)</f>
        <v>-240.24885115360087</v>
      </c>
      <c r="AA57">
        <f>2*29.3*O57*0.92*(BY57-T57)</f>
        <v>1.9079085907480764</v>
      </c>
      <c r="AB57">
        <f>2*0.95*0.0000000567*(((BY57+$B$7)+273)^4-(T57+273)^4)</f>
        <v>0.18490078151522829</v>
      </c>
      <c r="AC57">
        <f t="shared" si="39"/>
        <v>35.423267313856329</v>
      </c>
      <c r="AD57">
        <v>-4.0910510147898198E-2</v>
      </c>
      <c r="AE57">
        <v>4.5925631598545499E-2</v>
      </c>
      <c r="AF57">
        <v>3.43705445173849</v>
      </c>
      <c r="AG57">
        <v>130</v>
      </c>
      <c r="AH57">
        <v>26</v>
      </c>
      <c r="AI57">
        <f t="shared" si="40"/>
        <v>1.005018457411283</v>
      </c>
      <c r="AJ57">
        <f t="shared" si="41"/>
        <v>0.50184574112830393</v>
      </c>
      <c r="AK57">
        <f t="shared" si="42"/>
        <v>52068.748922615683</v>
      </c>
      <c r="AL57">
        <v>0</v>
      </c>
      <c r="AM57">
        <v>0</v>
      </c>
      <c r="AN57">
        <v>0</v>
      </c>
      <c r="AO57">
        <f t="shared" si="43"/>
        <v>0</v>
      </c>
      <c r="AP57" t="e">
        <f t="shared" si="44"/>
        <v>#DIV/0!</v>
      </c>
      <c r="AQ57">
        <v>-1</v>
      </c>
      <c r="AR57" t="s">
        <v>479</v>
      </c>
      <c r="AS57">
        <v>838.56853846153797</v>
      </c>
      <c r="AT57">
        <v>1270.1500000000001</v>
      </c>
      <c r="AU57">
        <f t="shared" si="45"/>
        <v>0.33978779005508175</v>
      </c>
      <c r="AV57">
        <v>0.5</v>
      </c>
      <c r="AW57">
        <f t="shared" si="46"/>
        <v>1429.101600100413</v>
      </c>
      <c r="AX57">
        <f>I57</f>
        <v>34.031269847105023</v>
      </c>
      <c r="AY57">
        <f t="shared" si="47"/>
        <v>242.79563723115027</v>
      </c>
      <c r="AZ57">
        <f t="shared" si="48"/>
        <v>0.56244538046687398</v>
      </c>
      <c r="BA57">
        <f t="shared" si="49"/>
        <v>2.4512791703993349E-2</v>
      </c>
      <c r="BB57">
        <f t="shared" si="50"/>
        <v>-1</v>
      </c>
      <c r="BC57" t="s">
        <v>480</v>
      </c>
      <c r="BD57">
        <v>555.76</v>
      </c>
      <c r="BE57">
        <f t="shared" si="51"/>
        <v>714.3900000000001</v>
      </c>
      <c r="BF57">
        <f t="shared" si="52"/>
        <v>0.60412584378065493</v>
      </c>
      <c r="BG57">
        <f t="shared" si="53"/>
        <v>2.2854289621419319</v>
      </c>
      <c r="BH57">
        <f t="shared" si="54"/>
        <v>0.33978779005508175</v>
      </c>
      <c r="BI57" t="e">
        <f t="shared" si="55"/>
        <v>#DIV/0!</v>
      </c>
      <c r="BJ57">
        <f t="shared" si="56"/>
        <v>1699.86</v>
      </c>
      <c r="BK57">
        <f t="shared" si="57"/>
        <v>1429.101600100413</v>
      </c>
      <c r="BL57">
        <f>($B$11*$D$9+$C$11*$D$9+$F$11*((CR57+CJ57)/MAX(CR57+CJ57+CS57, 0.1)*$I$9+CS57/MAX(CR57+CJ57+CS57, 0.1)*$J$9))/($B$11+$C$11+$F$11)</f>
        <v>0.84071723559611555</v>
      </c>
      <c r="BM57">
        <f>($B$11*$K$9+$C$11*$K$9+$F$11*((CR57+CJ57)/MAX(CR57+CJ57+CS57, 0.1)*$P$9+CS57/MAX(CR57+CJ57+CS57, 0.1)*$Q$9))/($B$11+$C$11+$F$11)</f>
        <v>0.19143447119223111</v>
      </c>
      <c r="BN57">
        <v>6</v>
      </c>
      <c r="BO57">
        <v>0.5</v>
      </c>
      <c r="BP57" t="s">
        <v>271</v>
      </c>
      <c r="BQ57">
        <v>1566918768.4000001</v>
      </c>
      <c r="BR57">
        <v>456.44099999999997</v>
      </c>
      <c r="BS57">
        <v>500.05399999999997</v>
      </c>
      <c r="BT57">
        <v>24.3645</v>
      </c>
      <c r="BU57">
        <v>18.0197</v>
      </c>
      <c r="BV57">
        <v>500.05200000000002</v>
      </c>
      <c r="BW57">
        <v>98.8245</v>
      </c>
      <c r="BX57">
        <v>0.20003699999999999</v>
      </c>
      <c r="BY57">
        <v>27.588999999999999</v>
      </c>
      <c r="BZ57">
        <v>27.5732</v>
      </c>
      <c r="CA57">
        <v>999.9</v>
      </c>
      <c r="CB57">
        <v>9983.1200000000008</v>
      </c>
      <c r="CC57">
        <v>0</v>
      </c>
      <c r="CD57">
        <v>14.783200000000001</v>
      </c>
      <c r="CE57">
        <v>1699.86</v>
      </c>
      <c r="CF57">
        <v>0.97602100000000003</v>
      </c>
      <c r="CG57">
        <v>2.3979199999999999E-2</v>
      </c>
      <c r="CH57">
        <v>0</v>
      </c>
      <c r="CI57">
        <v>838.01400000000001</v>
      </c>
      <c r="CJ57">
        <v>4.99986</v>
      </c>
      <c r="CK57">
        <v>14393.1</v>
      </c>
      <c r="CL57">
        <v>13808.2</v>
      </c>
      <c r="CM57">
        <v>43.311999999999998</v>
      </c>
      <c r="CN57">
        <v>44.936999999999998</v>
      </c>
      <c r="CO57">
        <v>44</v>
      </c>
      <c r="CP57">
        <v>44.186999999999998</v>
      </c>
      <c r="CQ57">
        <v>45.25</v>
      </c>
      <c r="CR57">
        <v>1654.22</v>
      </c>
      <c r="CS57">
        <v>40.64</v>
      </c>
      <c r="CT57">
        <v>0</v>
      </c>
      <c r="CU57">
        <v>119.69999980926499</v>
      </c>
      <c r="CV57">
        <v>838.56853846153797</v>
      </c>
      <c r="CW57">
        <v>-3.5883760654798902</v>
      </c>
      <c r="CX57">
        <v>-46.837606803322998</v>
      </c>
      <c r="CY57">
        <v>14399.853846153799</v>
      </c>
      <c r="CZ57">
        <v>15</v>
      </c>
      <c r="DA57">
        <v>1566918726</v>
      </c>
      <c r="DB57" t="s">
        <v>481</v>
      </c>
      <c r="DC57">
        <v>41</v>
      </c>
      <c r="DD57">
        <v>-7.0999999999999994E-2</v>
      </c>
      <c r="DE57">
        <v>0.14299999999999999</v>
      </c>
      <c r="DF57">
        <v>500</v>
      </c>
      <c r="DG57">
        <v>18</v>
      </c>
      <c r="DH57">
        <v>0.04</v>
      </c>
      <c r="DI57">
        <v>0.01</v>
      </c>
      <c r="DJ57">
        <v>33.296177417347899</v>
      </c>
      <c r="DK57">
        <v>7.2277186275194802</v>
      </c>
      <c r="DL57">
        <v>3.7575385664885399</v>
      </c>
      <c r="DM57">
        <v>0</v>
      </c>
      <c r="DN57">
        <v>0.43040054225024099</v>
      </c>
      <c r="DO57">
        <v>0.16413537249079899</v>
      </c>
      <c r="DP57">
        <v>6.1251201789128303E-2</v>
      </c>
      <c r="DQ57">
        <v>1</v>
      </c>
      <c r="DR57">
        <v>1</v>
      </c>
      <c r="DS57">
        <v>2</v>
      </c>
      <c r="DT57" t="s">
        <v>283</v>
      </c>
      <c r="DU57">
        <v>1.86737</v>
      </c>
      <c r="DV57">
        <v>1.86389</v>
      </c>
      <c r="DW57">
        <v>1.8695299999999999</v>
      </c>
      <c r="DX57">
        <v>1.8675200000000001</v>
      </c>
      <c r="DY57">
        <v>1.8721099999999999</v>
      </c>
      <c r="DZ57">
        <v>1.8646400000000001</v>
      </c>
      <c r="EA57">
        <v>1.8662799999999999</v>
      </c>
      <c r="EB57">
        <v>1.86616</v>
      </c>
      <c r="EC57" t="s">
        <v>274</v>
      </c>
      <c r="ED57" t="s">
        <v>19</v>
      </c>
      <c r="EE57" t="s">
        <v>19</v>
      </c>
      <c r="EF57" t="s">
        <v>19</v>
      </c>
      <c r="EG57" t="s">
        <v>275</v>
      </c>
      <c r="EH57" t="s">
        <v>276</v>
      </c>
      <c r="EI57" t="s">
        <v>277</v>
      </c>
      <c r="EJ57" t="s">
        <v>277</v>
      </c>
      <c r="EK57" t="s">
        <v>277</v>
      </c>
      <c r="EL57" t="s">
        <v>277</v>
      </c>
      <c r="EM57">
        <v>0</v>
      </c>
      <c r="EN57">
        <v>100</v>
      </c>
      <c r="EO57">
        <v>100</v>
      </c>
      <c r="EP57">
        <v>-7.0999999999999994E-2</v>
      </c>
      <c r="EQ57">
        <v>0.14299999999999999</v>
      </c>
      <c r="ER57">
        <v>2</v>
      </c>
      <c r="ES57">
        <v>352.23099999999999</v>
      </c>
      <c r="ET57">
        <v>525.92600000000004</v>
      </c>
      <c r="EU57">
        <v>25.000499999999999</v>
      </c>
      <c r="EV57">
        <v>27.783899999999999</v>
      </c>
      <c r="EW57">
        <v>30.000399999999999</v>
      </c>
      <c r="EX57">
        <v>27.766300000000001</v>
      </c>
      <c r="EY57">
        <v>27.756399999999999</v>
      </c>
      <c r="EZ57">
        <v>26.303799999999999</v>
      </c>
      <c r="FA57">
        <v>32.974200000000003</v>
      </c>
      <c r="FB57">
        <v>22.404699999999998</v>
      </c>
      <c r="FC57">
        <v>25</v>
      </c>
      <c r="FD57">
        <v>500</v>
      </c>
      <c r="FE57">
        <v>17.967700000000001</v>
      </c>
      <c r="FF57">
        <v>101.685</v>
      </c>
      <c r="FG57">
        <v>102.187</v>
      </c>
    </row>
    <row r="58" spans="1:163" x14ac:dyDescent="0.2">
      <c r="A58">
        <v>42</v>
      </c>
      <c r="B58">
        <v>1566918889</v>
      </c>
      <c r="C58">
        <v>5541.2000000476801</v>
      </c>
      <c r="D58" t="s">
        <v>482</v>
      </c>
      <c r="E58" t="s">
        <v>483</v>
      </c>
      <c r="F58" t="s">
        <v>443</v>
      </c>
      <c r="G58">
        <v>1566918889</v>
      </c>
      <c r="H58">
        <f t="shared" si="29"/>
        <v>5.5151289137463705E-3</v>
      </c>
      <c r="I58">
        <f t="shared" si="30"/>
        <v>36.853223901009045</v>
      </c>
      <c r="J58">
        <f>BR58 - IF(AI58&gt;1, I58*BN58*100/(AK58*CB58), 0)</f>
        <v>552.36695764188971</v>
      </c>
      <c r="K58">
        <f>((Q58-H58/2)*J58-I58)/(Q58+H58/2)</f>
        <v>401.69244495441177</v>
      </c>
      <c r="L58">
        <f>K58*(BW58+BX58)/1000</f>
        <v>39.775667844644623</v>
      </c>
      <c r="M58">
        <f>(BR58 - IF(AI58&gt;1, I58*BN58*100/(AK58*CB58), 0))*(BW58+BX58)/1000</f>
        <v>54.695488828559284</v>
      </c>
      <c r="N58">
        <f t="shared" si="31"/>
        <v>0.45987257256273462</v>
      </c>
      <c r="O58">
        <f t="shared" si="32"/>
        <v>2.243105345599925</v>
      </c>
      <c r="P58">
        <f>H58*(1000-(1000*0.61365*EXP(17.502*T58/(240.97+T58))/(BW58+BX58)+BT58)/2)/(1000*0.61365*EXP(17.502*T58/(240.97+T58))/(BW58+BX58)-BT58)</f>
        <v>0.41320271073211406</v>
      </c>
      <c r="Q58">
        <f t="shared" si="33"/>
        <v>0.26204899219584915</v>
      </c>
      <c r="R58">
        <f t="shared" si="34"/>
        <v>273.58250107461487</v>
      </c>
      <c r="S58">
        <f>(BY58+(R58+2*0.95*0.0000000567*(((BY58+$B$7)+273)^4-(BY58+273)^4)-44100*H58)/(1.84*29.3*O58+8*0.95*0.0000000567*(BY58+273)^3))</f>
        <v>27.816041393240354</v>
      </c>
      <c r="T58">
        <f>($C$7*BZ58+$D$7*CA58+$E$7*S58)</f>
        <v>27.5182</v>
      </c>
      <c r="U58">
        <f>0.61365*EXP(17.502*T58/(240.97+T58))</f>
        <v>3.6895499172888475</v>
      </c>
      <c r="V58">
        <f t="shared" si="35"/>
        <v>65.01904084482841</v>
      </c>
      <c r="W58">
        <f t="shared" si="36"/>
        <v>2.4085971481572002</v>
      </c>
      <c r="X58">
        <f t="shared" si="37"/>
        <v>3.7044489073676932</v>
      </c>
      <c r="Y58">
        <f t="shared" si="38"/>
        <v>1.2809527691316474</v>
      </c>
      <c r="Z58">
        <f>(-H58*44100)</f>
        <v>-243.21718509621493</v>
      </c>
      <c r="AA58">
        <f>2*29.3*O58*0.92*(BY58-T58)</f>
        <v>8.332097352507553</v>
      </c>
      <c r="AB58">
        <f>2*0.95*0.0000000567*(((BY58+$B$7)+273)^4-(T58+273)^4)</f>
        <v>0.80607891898152995</v>
      </c>
      <c r="AC58">
        <f t="shared" si="39"/>
        <v>39.503492249889028</v>
      </c>
      <c r="AD58">
        <v>-4.0998389718039402E-2</v>
      </c>
      <c r="AE58">
        <v>4.6024284114702198E-2</v>
      </c>
      <c r="AF58">
        <v>3.4429016707611302</v>
      </c>
      <c r="AG58">
        <v>130</v>
      </c>
      <c r="AH58">
        <v>26</v>
      </c>
      <c r="AI58">
        <f t="shared" si="40"/>
        <v>1.0050080635084813</v>
      </c>
      <c r="AJ58">
        <f t="shared" si="41"/>
        <v>0.50080635084812641</v>
      </c>
      <c r="AK58">
        <f t="shared" si="42"/>
        <v>52176.274535993514</v>
      </c>
      <c r="AL58">
        <v>0</v>
      </c>
      <c r="AM58">
        <v>0</v>
      </c>
      <c r="AN58">
        <v>0</v>
      </c>
      <c r="AO58">
        <f t="shared" si="43"/>
        <v>0</v>
      </c>
      <c r="AP58" t="e">
        <f t="shared" si="44"/>
        <v>#DIV/0!</v>
      </c>
      <c r="AQ58">
        <v>-1</v>
      </c>
      <c r="AR58" t="s">
        <v>484</v>
      </c>
      <c r="AS58">
        <v>838.50149999999996</v>
      </c>
      <c r="AT58">
        <v>1265.3900000000001</v>
      </c>
      <c r="AU58">
        <f t="shared" si="45"/>
        <v>0.33735725744632095</v>
      </c>
      <c r="AV58">
        <v>0.5</v>
      </c>
      <c r="AW58">
        <f t="shared" si="46"/>
        <v>1429.1184001004119</v>
      </c>
      <c r="AX58">
        <f>I58</f>
        <v>36.853223901009045</v>
      </c>
      <c r="AY58">
        <f t="shared" si="47"/>
        <v>241.06173201197447</v>
      </c>
      <c r="AZ58">
        <f t="shared" si="48"/>
        <v>0.56674226918183335</v>
      </c>
      <c r="BA58">
        <f t="shared" si="49"/>
        <v>2.6487115342122405E-2</v>
      </c>
      <c r="BB58">
        <f t="shared" si="50"/>
        <v>-1</v>
      </c>
      <c r="BC58" t="s">
        <v>485</v>
      </c>
      <c r="BD58">
        <v>548.24</v>
      </c>
      <c r="BE58">
        <f t="shared" si="51"/>
        <v>717.15000000000009</v>
      </c>
      <c r="BF58">
        <f t="shared" si="52"/>
        <v>0.5952569197517954</v>
      </c>
      <c r="BG58">
        <f t="shared" si="53"/>
        <v>2.3080949948927478</v>
      </c>
      <c r="BH58">
        <f t="shared" si="54"/>
        <v>0.337357257446321</v>
      </c>
      <c r="BI58" t="e">
        <f t="shared" si="55"/>
        <v>#DIV/0!</v>
      </c>
      <c r="BJ58">
        <f t="shared" si="56"/>
        <v>1699.88</v>
      </c>
      <c r="BK58">
        <f t="shared" si="57"/>
        <v>1429.1184001004119</v>
      </c>
      <c r="BL58">
        <f>($B$11*$D$9+$C$11*$D$9+$F$11*((CR58+CJ58)/MAX(CR58+CJ58+CS58, 0.1)*$I$9+CS58/MAX(CR58+CJ58+CS58, 0.1)*$J$9))/($B$11+$C$11+$F$11)</f>
        <v>0.84071722715745334</v>
      </c>
      <c r="BM58">
        <f>($B$11*$K$9+$C$11*$K$9+$F$11*((CR58+CJ58)/MAX(CR58+CJ58+CS58, 0.1)*$P$9+CS58/MAX(CR58+CJ58+CS58, 0.1)*$Q$9))/($B$11+$C$11+$F$11)</f>
        <v>0.19143445431490672</v>
      </c>
      <c r="BN58">
        <v>6</v>
      </c>
      <c r="BO58">
        <v>0.5</v>
      </c>
      <c r="BP58" t="s">
        <v>271</v>
      </c>
      <c r="BQ58">
        <v>1566918889</v>
      </c>
      <c r="BR58">
        <v>552.36699999999996</v>
      </c>
      <c r="BS58">
        <v>600.02099999999996</v>
      </c>
      <c r="BT58">
        <v>24.324300000000001</v>
      </c>
      <c r="BU58">
        <v>17.9008</v>
      </c>
      <c r="BV58">
        <v>500.05399999999997</v>
      </c>
      <c r="BW58">
        <v>98.8202</v>
      </c>
      <c r="BX58">
        <v>0.20000399999999999</v>
      </c>
      <c r="BY58">
        <v>27.5871</v>
      </c>
      <c r="BZ58">
        <v>27.5182</v>
      </c>
      <c r="CA58">
        <v>999.9</v>
      </c>
      <c r="CB58">
        <v>10005</v>
      </c>
      <c r="CC58">
        <v>0</v>
      </c>
      <c r="CD58">
        <v>15.5867</v>
      </c>
      <c r="CE58">
        <v>1699.88</v>
      </c>
      <c r="CF58">
        <v>0.97602100000000003</v>
      </c>
      <c r="CG58">
        <v>2.3979199999999999E-2</v>
      </c>
      <c r="CH58">
        <v>0</v>
      </c>
      <c r="CI58">
        <v>837.79899999999998</v>
      </c>
      <c r="CJ58">
        <v>4.99986</v>
      </c>
      <c r="CK58">
        <v>14417</v>
      </c>
      <c r="CL58">
        <v>13808.4</v>
      </c>
      <c r="CM58">
        <v>43.375</v>
      </c>
      <c r="CN58">
        <v>44.936999999999998</v>
      </c>
      <c r="CO58">
        <v>44.061999999999998</v>
      </c>
      <c r="CP58">
        <v>44.186999999999998</v>
      </c>
      <c r="CQ58">
        <v>45.311999999999998</v>
      </c>
      <c r="CR58">
        <v>1654.24</v>
      </c>
      <c r="CS58">
        <v>40.64</v>
      </c>
      <c r="CT58">
        <v>0</v>
      </c>
      <c r="CU58">
        <v>119.69999980926499</v>
      </c>
      <c r="CV58">
        <v>838.50149999999996</v>
      </c>
      <c r="CW58">
        <v>-4.8082393148480804</v>
      </c>
      <c r="CX58">
        <v>-79.473504241814993</v>
      </c>
      <c r="CY58">
        <v>14427.9153846154</v>
      </c>
      <c r="CZ58">
        <v>15</v>
      </c>
      <c r="DA58">
        <v>1566918838.5</v>
      </c>
      <c r="DB58" t="s">
        <v>486</v>
      </c>
      <c r="DC58">
        <v>42</v>
      </c>
      <c r="DD58">
        <v>-3.0000000000000001E-3</v>
      </c>
      <c r="DE58">
        <v>0.13700000000000001</v>
      </c>
      <c r="DF58">
        <v>600</v>
      </c>
      <c r="DG58">
        <v>18</v>
      </c>
      <c r="DH58">
        <v>0.04</v>
      </c>
      <c r="DI58">
        <v>0.01</v>
      </c>
      <c r="DJ58">
        <v>37.155589812549401</v>
      </c>
      <c r="DK58">
        <v>-1.3914423731986201</v>
      </c>
      <c r="DL58">
        <v>0.276644835674694</v>
      </c>
      <c r="DM58">
        <v>0</v>
      </c>
      <c r="DN58">
        <v>0.46085752915672601</v>
      </c>
      <c r="DO58">
        <v>1.01009232992182E-2</v>
      </c>
      <c r="DP58">
        <v>3.9066644195205804E-3</v>
      </c>
      <c r="DQ58">
        <v>1</v>
      </c>
      <c r="DR58">
        <v>1</v>
      </c>
      <c r="DS58">
        <v>2</v>
      </c>
      <c r="DT58" t="s">
        <v>283</v>
      </c>
      <c r="DU58">
        <v>1.86738</v>
      </c>
      <c r="DV58">
        <v>1.8639300000000001</v>
      </c>
      <c r="DW58">
        <v>1.86955</v>
      </c>
      <c r="DX58">
        <v>1.8675200000000001</v>
      </c>
      <c r="DY58">
        <v>1.8721099999999999</v>
      </c>
      <c r="DZ58">
        <v>1.86466</v>
      </c>
      <c r="EA58">
        <v>1.8662700000000001</v>
      </c>
      <c r="EB58">
        <v>1.8661700000000001</v>
      </c>
      <c r="EC58" t="s">
        <v>274</v>
      </c>
      <c r="ED58" t="s">
        <v>19</v>
      </c>
      <c r="EE58" t="s">
        <v>19</v>
      </c>
      <c r="EF58" t="s">
        <v>19</v>
      </c>
      <c r="EG58" t="s">
        <v>275</v>
      </c>
      <c r="EH58" t="s">
        <v>276</v>
      </c>
      <c r="EI58" t="s">
        <v>277</v>
      </c>
      <c r="EJ58" t="s">
        <v>277</v>
      </c>
      <c r="EK58" t="s">
        <v>277</v>
      </c>
      <c r="EL58" t="s">
        <v>277</v>
      </c>
      <c r="EM58">
        <v>0</v>
      </c>
      <c r="EN58">
        <v>100</v>
      </c>
      <c r="EO58">
        <v>100</v>
      </c>
      <c r="EP58">
        <v>-3.0000000000000001E-3</v>
      </c>
      <c r="EQ58">
        <v>0.13700000000000001</v>
      </c>
      <c r="ER58">
        <v>2</v>
      </c>
      <c r="ES58">
        <v>352.44200000000001</v>
      </c>
      <c r="ET58">
        <v>525.245</v>
      </c>
      <c r="EU58">
        <v>24.9998</v>
      </c>
      <c r="EV58">
        <v>27.855699999999999</v>
      </c>
      <c r="EW58">
        <v>30.0002</v>
      </c>
      <c r="EX58">
        <v>27.835599999999999</v>
      </c>
      <c r="EY58">
        <v>27.8246</v>
      </c>
      <c r="EZ58">
        <v>30.447299999999998</v>
      </c>
      <c r="FA58">
        <v>32.846299999999999</v>
      </c>
      <c r="FB58">
        <v>20.903300000000002</v>
      </c>
      <c r="FC58">
        <v>25</v>
      </c>
      <c r="FD58">
        <v>600</v>
      </c>
      <c r="FE58">
        <v>17.952100000000002</v>
      </c>
      <c r="FF58">
        <v>101.67400000000001</v>
      </c>
      <c r="FG58">
        <v>102.182</v>
      </c>
    </row>
    <row r="59" spans="1:163" x14ac:dyDescent="0.2">
      <c r="A59">
        <v>43</v>
      </c>
      <c r="B59">
        <v>1566919009.5</v>
      </c>
      <c r="C59">
        <v>5661.7000000476801</v>
      </c>
      <c r="D59" t="s">
        <v>487</v>
      </c>
      <c r="E59" t="s">
        <v>488</v>
      </c>
      <c r="F59" t="s">
        <v>443</v>
      </c>
      <c r="G59">
        <v>1566919009.5</v>
      </c>
      <c r="H59">
        <f t="shared" si="29"/>
        <v>5.3773584508788668E-3</v>
      </c>
      <c r="I59">
        <f t="shared" si="30"/>
        <v>38.698502639854965</v>
      </c>
      <c r="J59">
        <f>BR59 - IF(AI59&gt;1, I59*BN59*100/(AK59*CB59), 0)</f>
        <v>748.96595537027758</v>
      </c>
      <c r="K59">
        <f>((Q59-H59/2)*J59-I59)/(Q59+H59/2)</f>
        <v>582.43946434651025</v>
      </c>
      <c r="L59">
        <f>K59*(BW59+BX59)/1000</f>
        <v>57.676084847657641</v>
      </c>
      <c r="M59">
        <f>(BR59 - IF(AI59&gt;1, I59*BN59*100/(AK59*CB59), 0))*(BW59+BX59)/1000</f>
        <v>74.166375450554455</v>
      </c>
      <c r="N59">
        <f t="shared" si="31"/>
        <v>0.44425899680970449</v>
      </c>
      <c r="O59">
        <f t="shared" si="32"/>
        <v>2.2405069486298341</v>
      </c>
      <c r="P59">
        <f>H59*(1000-(1000*0.61365*EXP(17.502*T59/(240.97+T59))/(BW59+BX59)+BT59)/2)/(1000*0.61365*EXP(17.502*T59/(240.97+T59))/(BW59+BX59)-BT59)</f>
        <v>0.4004980969098127</v>
      </c>
      <c r="Q59">
        <f t="shared" si="33"/>
        <v>0.25388287756841532</v>
      </c>
      <c r="R59">
        <f t="shared" si="34"/>
        <v>273.58728904374715</v>
      </c>
      <c r="S59">
        <f>(BY59+(R59+2*0.95*0.0000000567*(((BY59+$B$7)+273)^4-(BY59+273)^4)-44100*H59)/(1.84*29.3*O59+8*0.95*0.0000000567*(BY59+273)^3))</f>
        <v>27.862475937889574</v>
      </c>
      <c r="T59">
        <f>($C$7*BZ59+$D$7*CA59+$E$7*S59)</f>
        <v>27.5425</v>
      </c>
      <c r="U59">
        <f>0.61365*EXP(17.502*T59/(240.97+T59))</f>
        <v>3.6947985881037995</v>
      </c>
      <c r="V59">
        <f t="shared" si="35"/>
        <v>64.95263726531374</v>
      </c>
      <c r="W59">
        <f t="shared" si="36"/>
        <v>2.4061794721623002</v>
      </c>
      <c r="X59">
        <f t="shared" si="37"/>
        <v>3.7045138942299074</v>
      </c>
      <c r="Y59">
        <f t="shared" si="38"/>
        <v>1.2886191159414992</v>
      </c>
      <c r="Z59">
        <f>(-H59*44100)</f>
        <v>-237.14150768375802</v>
      </c>
      <c r="AA59">
        <f>2*29.3*O59*0.92*(BY59-T59)</f>
        <v>5.4234804565922747</v>
      </c>
      <c r="AB59">
        <f>2*0.95*0.0000000567*(((BY59+$B$7)+273)^4-(T59+273)^4)</f>
        <v>0.52536120343635384</v>
      </c>
      <c r="AC59">
        <f t="shared" si="39"/>
        <v>42.394623020017775</v>
      </c>
      <c r="AD59">
        <v>-4.0928666325906603E-2</v>
      </c>
      <c r="AE59">
        <v>4.5946013498928601E-2</v>
      </c>
      <c r="AF59">
        <v>3.4382628553689001</v>
      </c>
      <c r="AG59">
        <v>130</v>
      </c>
      <c r="AH59">
        <v>26</v>
      </c>
      <c r="AI59">
        <f t="shared" si="40"/>
        <v>1.0050162827968367</v>
      </c>
      <c r="AJ59">
        <f t="shared" si="41"/>
        <v>0.50162827968367463</v>
      </c>
      <c r="AK59">
        <f t="shared" si="42"/>
        <v>52091.20859213925</v>
      </c>
      <c r="AL59">
        <v>0</v>
      </c>
      <c r="AM59">
        <v>0</v>
      </c>
      <c r="AN59">
        <v>0</v>
      </c>
      <c r="AO59">
        <f t="shared" si="43"/>
        <v>0</v>
      </c>
      <c r="AP59" t="e">
        <f t="shared" si="44"/>
        <v>#DIV/0!</v>
      </c>
      <c r="AQ59">
        <v>-1</v>
      </c>
      <c r="AR59" t="s">
        <v>489</v>
      </c>
      <c r="AS59">
        <v>838.40473076923104</v>
      </c>
      <c r="AT59">
        <v>1232.1099999999999</v>
      </c>
      <c r="AU59">
        <f t="shared" si="45"/>
        <v>0.31953743515657607</v>
      </c>
      <c r="AV59">
        <v>0.5</v>
      </c>
      <c r="AW59">
        <f t="shared" si="46"/>
        <v>1429.1436001004099</v>
      </c>
      <c r="AX59">
        <f>I59</f>
        <v>38.698502639854965</v>
      </c>
      <c r="AY59">
        <f t="shared" si="47"/>
        <v>228.33244022326019</v>
      </c>
      <c r="AZ59">
        <f t="shared" si="48"/>
        <v>0.56167874621584113</v>
      </c>
      <c r="BA59">
        <f t="shared" si="49"/>
        <v>2.777782627096801E-2</v>
      </c>
      <c r="BB59">
        <f t="shared" si="50"/>
        <v>-1</v>
      </c>
      <c r="BC59" t="s">
        <v>490</v>
      </c>
      <c r="BD59">
        <v>540.05999999999995</v>
      </c>
      <c r="BE59">
        <f t="shared" si="51"/>
        <v>692.05</v>
      </c>
      <c r="BF59">
        <f t="shared" si="52"/>
        <v>0.56889714504843425</v>
      </c>
      <c r="BG59">
        <f t="shared" si="53"/>
        <v>2.281431692774877</v>
      </c>
      <c r="BH59">
        <f t="shared" si="54"/>
        <v>0.31953743515657601</v>
      </c>
      <c r="BI59" t="e">
        <f t="shared" si="55"/>
        <v>#DIV/0!</v>
      </c>
      <c r="BJ59">
        <f t="shared" si="56"/>
        <v>1699.91</v>
      </c>
      <c r="BK59">
        <f t="shared" si="57"/>
        <v>1429.1436001004099</v>
      </c>
      <c r="BL59">
        <f>($B$11*$D$9+$C$11*$D$9+$F$11*((CR59+CJ59)/MAX(CR59+CJ59+CS59, 0.1)*$I$9+CS59/MAX(CR59+CJ59+CS59, 0.1)*$J$9))/($B$11+$C$11+$F$11)</f>
        <v>0.84071721449983228</v>
      </c>
      <c r="BM59">
        <f>($B$11*$K$9+$C$11*$K$9+$F$11*((CR59+CJ59)/MAX(CR59+CJ59+CS59, 0.1)*$P$9+CS59/MAX(CR59+CJ59+CS59, 0.1)*$Q$9))/($B$11+$C$11+$F$11)</f>
        <v>0.1914344289996647</v>
      </c>
      <c r="BN59">
        <v>6</v>
      </c>
      <c r="BO59">
        <v>0.5</v>
      </c>
      <c r="BP59" t="s">
        <v>271</v>
      </c>
      <c r="BQ59">
        <v>1566919009.5</v>
      </c>
      <c r="BR59">
        <v>748.96600000000001</v>
      </c>
      <c r="BS59">
        <v>799.99699999999996</v>
      </c>
      <c r="BT59">
        <v>24.2987</v>
      </c>
      <c r="BU59">
        <v>18.035900000000002</v>
      </c>
      <c r="BV59">
        <v>500.08199999999999</v>
      </c>
      <c r="BW59">
        <v>98.825000000000003</v>
      </c>
      <c r="BX59">
        <v>0.20002900000000001</v>
      </c>
      <c r="BY59">
        <v>27.587399999999999</v>
      </c>
      <c r="BZ59">
        <v>27.5425</v>
      </c>
      <c r="CA59">
        <v>999.9</v>
      </c>
      <c r="CB59">
        <v>9987.5</v>
      </c>
      <c r="CC59">
        <v>0</v>
      </c>
      <c r="CD59">
        <v>15.318899999999999</v>
      </c>
      <c r="CE59">
        <v>1699.91</v>
      </c>
      <c r="CF59">
        <v>0.97602100000000003</v>
      </c>
      <c r="CG59">
        <v>2.3979199999999999E-2</v>
      </c>
      <c r="CH59">
        <v>0</v>
      </c>
      <c r="CI59">
        <v>837.26300000000003</v>
      </c>
      <c r="CJ59">
        <v>4.99986</v>
      </c>
      <c r="CK59">
        <v>14419</v>
      </c>
      <c r="CL59">
        <v>13808.7</v>
      </c>
      <c r="CM59">
        <v>43.311999999999998</v>
      </c>
      <c r="CN59">
        <v>44.875</v>
      </c>
      <c r="CO59">
        <v>44.061999999999998</v>
      </c>
      <c r="CP59">
        <v>44.061999999999998</v>
      </c>
      <c r="CQ59">
        <v>45.25</v>
      </c>
      <c r="CR59">
        <v>1654.27</v>
      </c>
      <c r="CS59">
        <v>40.64</v>
      </c>
      <c r="CT59">
        <v>0</v>
      </c>
      <c r="CU59">
        <v>119.69999980926499</v>
      </c>
      <c r="CV59">
        <v>838.40473076923104</v>
      </c>
      <c r="CW59">
        <v>-7.9438974325421103</v>
      </c>
      <c r="CX59">
        <v>-116.72478632809</v>
      </c>
      <c r="CY59">
        <v>14434.146153846201</v>
      </c>
      <c r="CZ59">
        <v>15</v>
      </c>
      <c r="DA59">
        <v>1566918963.5</v>
      </c>
      <c r="DB59" t="s">
        <v>491</v>
      </c>
      <c r="DC59">
        <v>43</v>
      </c>
      <c r="DD59">
        <v>0.14299999999999999</v>
      </c>
      <c r="DE59">
        <v>0.14000000000000001</v>
      </c>
      <c r="DF59">
        <v>800</v>
      </c>
      <c r="DG59">
        <v>18</v>
      </c>
      <c r="DH59">
        <v>0.02</v>
      </c>
      <c r="DI59">
        <v>0.01</v>
      </c>
      <c r="DJ59">
        <v>39.149246272969201</v>
      </c>
      <c r="DK59">
        <v>-1.87874574069202</v>
      </c>
      <c r="DL59">
        <v>0.37961959152241898</v>
      </c>
      <c r="DM59">
        <v>0</v>
      </c>
      <c r="DN59">
        <v>0.44861484618595698</v>
      </c>
      <c r="DO59">
        <v>5.0350637011620904E-3</v>
      </c>
      <c r="DP59">
        <v>4.5671968835199004E-3</v>
      </c>
      <c r="DQ59">
        <v>1</v>
      </c>
      <c r="DR59">
        <v>1</v>
      </c>
      <c r="DS59">
        <v>2</v>
      </c>
      <c r="DT59" t="s">
        <v>283</v>
      </c>
      <c r="DU59">
        <v>1.86738</v>
      </c>
      <c r="DV59">
        <v>1.86395</v>
      </c>
      <c r="DW59">
        <v>1.8695600000000001</v>
      </c>
      <c r="DX59">
        <v>1.8675200000000001</v>
      </c>
      <c r="DY59">
        <v>1.8721099999999999</v>
      </c>
      <c r="DZ59">
        <v>1.8647</v>
      </c>
      <c r="EA59">
        <v>1.8662799999999999</v>
      </c>
      <c r="EB59">
        <v>1.8661700000000001</v>
      </c>
      <c r="EC59" t="s">
        <v>274</v>
      </c>
      <c r="ED59" t="s">
        <v>19</v>
      </c>
      <c r="EE59" t="s">
        <v>19</v>
      </c>
      <c r="EF59" t="s">
        <v>19</v>
      </c>
      <c r="EG59" t="s">
        <v>275</v>
      </c>
      <c r="EH59" t="s">
        <v>276</v>
      </c>
      <c r="EI59" t="s">
        <v>277</v>
      </c>
      <c r="EJ59" t="s">
        <v>277</v>
      </c>
      <c r="EK59" t="s">
        <v>277</v>
      </c>
      <c r="EL59" t="s">
        <v>277</v>
      </c>
      <c r="EM59">
        <v>0</v>
      </c>
      <c r="EN59">
        <v>100</v>
      </c>
      <c r="EO59">
        <v>100</v>
      </c>
      <c r="EP59">
        <v>0.14299999999999999</v>
      </c>
      <c r="EQ59">
        <v>0.14000000000000001</v>
      </c>
      <c r="ER59">
        <v>2</v>
      </c>
      <c r="ES59">
        <v>352.505</v>
      </c>
      <c r="ET59">
        <v>525.48</v>
      </c>
      <c r="EU59">
        <v>24.999600000000001</v>
      </c>
      <c r="EV59">
        <v>27.883800000000001</v>
      </c>
      <c r="EW59">
        <v>30.0002</v>
      </c>
      <c r="EX59">
        <v>27.8779</v>
      </c>
      <c r="EY59">
        <v>27.867699999999999</v>
      </c>
      <c r="EZ59">
        <v>38.411099999999998</v>
      </c>
      <c r="FA59">
        <v>31.854900000000001</v>
      </c>
      <c r="FB59">
        <v>19.413399999999999</v>
      </c>
      <c r="FC59">
        <v>25</v>
      </c>
      <c r="FD59">
        <v>800</v>
      </c>
      <c r="FE59">
        <v>18.032399999999999</v>
      </c>
      <c r="FF59">
        <v>101.67</v>
      </c>
      <c r="FG59">
        <v>102.176</v>
      </c>
    </row>
    <row r="60" spans="1:163" x14ac:dyDescent="0.2">
      <c r="A60">
        <v>44</v>
      </c>
      <c r="B60">
        <v>1566919130</v>
      </c>
      <c r="C60">
        <v>5782.2000000476801</v>
      </c>
      <c r="D60" t="s">
        <v>492</v>
      </c>
      <c r="E60" t="s">
        <v>493</v>
      </c>
      <c r="F60" t="s">
        <v>443</v>
      </c>
      <c r="G60">
        <v>1566919130</v>
      </c>
      <c r="H60">
        <f t="shared" si="29"/>
        <v>4.6645614678085803E-3</v>
      </c>
      <c r="I60">
        <f t="shared" si="30"/>
        <v>39.105864475674913</v>
      </c>
      <c r="J60">
        <f>BR60 - IF(AI60&gt;1, I60*BN60*100/(AK60*CB60), 0)</f>
        <v>947.87795502053132</v>
      </c>
      <c r="K60">
        <f>((Q60-H60/2)*J60-I60)/(Q60+H60/2)</f>
        <v>744.62868963555024</v>
      </c>
      <c r="L60">
        <f>K60*(BW60+BX60)/1000</f>
        <v>73.735264719650615</v>
      </c>
      <c r="M60">
        <f>(BR60 - IF(AI60&gt;1, I60*BN60*100/(AK60*CB60), 0))*(BW60+BX60)/1000</f>
        <v>93.86158888071823</v>
      </c>
      <c r="N60">
        <f t="shared" si="31"/>
        <v>0.36500796174130717</v>
      </c>
      <c r="O60">
        <f t="shared" si="32"/>
        <v>2.2425669865809352</v>
      </c>
      <c r="P60">
        <f>H60*(1000-(1000*0.61365*EXP(17.502*T60/(240.97+T60))/(BW60+BX60)+BT60)/2)/(1000*0.61365*EXP(17.502*T60/(240.97+T60))/(BW60+BX60)-BT60)</f>
        <v>0.33492679654682428</v>
      </c>
      <c r="Q60">
        <f t="shared" si="33"/>
        <v>0.21182494821549641</v>
      </c>
      <c r="R60">
        <f t="shared" si="34"/>
        <v>273.59526899230343</v>
      </c>
      <c r="S60">
        <f>(BY60+(R60+2*0.95*0.0000000567*(((BY60+$B$7)+273)^4-(BY60+273)^4)-44100*H60)/(1.84*29.3*O60+8*0.95*0.0000000567*(BY60+273)^3))</f>
        <v>28.099059103789067</v>
      </c>
      <c r="T60">
        <f>($C$7*BZ60+$D$7*CA60+$E$7*S60)</f>
        <v>27.676500000000001</v>
      </c>
      <c r="U60">
        <f>0.61365*EXP(17.502*T60/(240.97+T60))</f>
        <v>3.7238590741904791</v>
      </c>
      <c r="V60">
        <f t="shared" si="35"/>
        <v>64.444470875547225</v>
      </c>
      <c r="W60">
        <f t="shared" si="36"/>
        <v>2.3873124972081001</v>
      </c>
      <c r="X60">
        <f t="shared" si="37"/>
        <v>3.7044489073676932</v>
      </c>
      <c r="Y60">
        <f t="shared" si="38"/>
        <v>1.336546576982379</v>
      </c>
      <c r="Z60">
        <f>(-H60*44100)</f>
        <v>-205.7071607303584</v>
      </c>
      <c r="AA60">
        <f>2*29.3*O60*0.92*(BY60-T60)</f>
        <v>-10.808573661421446</v>
      </c>
      <c r="AB60">
        <f>2*0.95*0.0000000567*(((BY60+$B$7)+273)^4-(T60+273)^4)</f>
        <v>-1.0467402662202419</v>
      </c>
      <c r="AC60">
        <f t="shared" si="39"/>
        <v>56.032794334303347</v>
      </c>
      <c r="AD60">
        <v>-4.0983937862610301E-2</v>
      </c>
      <c r="AE60">
        <v>4.6008060640930999E-2</v>
      </c>
      <c r="AF60">
        <v>3.4419403857893198</v>
      </c>
      <c r="AG60">
        <v>130</v>
      </c>
      <c r="AH60">
        <v>26</v>
      </c>
      <c r="AI60">
        <f t="shared" si="40"/>
        <v>1.0050097599924448</v>
      </c>
      <c r="AJ60">
        <f t="shared" si="41"/>
        <v>0.50097599924447955</v>
      </c>
      <c r="AK60">
        <f t="shared" si="42"/>
        <v>52158.693828067982</v>
      </c>
      <c r="AL60">
        <v>0</v>
      </c>
      <c r="AM60">
        <v>0</v>
      </c>
      <c r="AN60">
        <v>0</v>
      </c>
      <c r="AO60">
        <f t="shared" si="43"/>
        <v>0</v>
      </c>
      <c r="AP60" t="e">
        <f t="shared" si="44"/>
        <v>#DIV/0!</v>
      </c>
      <c r="AQ60">
        <v>-1</v>
      </c>
      <c r="AR60" t="s">
        <v>494</v>
      </c>
      <c r="AS60">
        <v>832.49573076923105</v>
      </c>
      <c r="AT60">
        <v>1209.71</v>
      </c>
      <c r="AU60">
        <f t="shared" si="45"/>
        <v>0.31182206415650771</v>
      </c>
      <c r="AV60">
        <v>0.5</v>
      </c>
      <c r="AW60">
        <f t="shared" si="46"/>
        <v>1429.1856001004069</v>
      </c>
      <c r="AX60">
        <f>I60</f>
        <v>39.105864475674913</v>
      </c>
      <c r="AY60">
        <f t="shared" si="47"/>
        <v>222.82580194303301</v>
      </c>
      <c r="AZ60">
        <f t="shared" si="48"/>
        <v>0.55508344975241997</v>
      </c>
      <c r="BA60">
        <f t="shared" si="49"/>
        <v>2.806204069846302E-2</v>
      </c>
      <c r="BB60">
        <f t="shared" si="50"/>
        <v>-1</v>
      </c>
      <c r="BC60" t="s">
        <v>495</v>
      </c>
      <c r="BD60">
        <v>538.22</v>
      </c>
      <c r="BE60">
        <f t="shared" si="51"/>
        <v>671.49</v>
      </c>
      <c r="BF60">
        <f t="shared" si="52"/>
        <v>0.56175709129066553</v>
      </c>
      <c r="BG60">
        <f t="shared" si="53"/>
        <v>2.247612500464494</v>
      </c>
      <c r="BH60">
        <f t="shared" si="54"/>
        <v>0.31182206415650776</v>
      </c>
      <c r="BI60" t="e">
        <f t="shared" si="55"/>
        <v>#DIV/0!</v>
      </c>
      <c r="BJ60">
        <f t="shared" si="56"/>
        <v>1699.96</v>
      </c>
      <c r="BK60">
        <f t="shared" si="57"/>
        <v>1429.1856001004069</v>
      </c>
      <c r="BL60">
        <f>($B$11*$D$9+$C$11*$D$9+$F$11*((CR60+CJ60)/MAX(CR60+CJ60+CS60, 0.1)*$I$9+CS60/MAX(CR60+CJ60+CS60, 0.1)*$J$9))/($B$11+$C$11+$F$11)</f>
        <v>0.84071719340479001</v>
      </c>
      <c r="BM60">
        <f>($B$11*$K$9+$C$11*$K$9+$F$11*((CR60+CJ60)/MAX(CR60+CJ60+CS60, 0.1)*$P$9+CS60/MAX(CR60+CJ60+CS60, 0.1)*$Q$9))/($B$11+$C$11+$F$11)</f>
        <v>0.1914343868095803</v>
      </c>
      <c r="BN60">
        <v>6</v>
      </c>
      <c r="BO60">
        <v>0.5</v>
      </c>
      <c r="BP60" t="s">
        <v>271</v>
      </c>
      <c r="BQ60">
        <v>1566919130</v>
      </c>
      <c r="BR60">
        <v>947.87800000000004</v>
      </c>
      <c r="BS60">
        <v>999.86800000000005</v>
      </c>
      <c r="BT60">
        <v>24.108699999999999</v>
      </c>
      <c r="BU60">
        <v>18.675000000000001</v>
      </c>
      <c r="BV60">
        <v>500.08499999999998</v>
      </c>
      <c r="BW60">
        <v>98.822900000000004</v>
      </c>
      <c r="BX60">
        <v>0.199963</v>
      </c>
      <c r="BY60">
        <v>27.5871</v>
      </c>
      <c r="BZ60">
        <v>27.676500000000001</v>
      </c>
      <c r="CA60">
        <v>999.9</v>
      </c>
      <c r="CB60">
        <v>10001.200000000001</v>
      </c>
      <c r="CC60">
        <v>0</v>
      </c>
      <c r="CD60">
        <v>15.318899999999999</v>
      </c>
      <c r="CE60">
        <v>1699.96</v>
      </c>
      <c r="CF60">
        <v>0.97602100000000003</v>
      </c>
      <c r="CG60">
        <v>2.3979199999999999E-2</v>
      </c>
      <c r="CH60">
        <v>0</v>
      </c>
      <c r="CI60">
        <v>831.76</v>
      </c>
      <c r="CJ60">
        <v>4.99986</v>
      </c>
      <c r="CK60">
        <v>14317.9</v>
      </c>
      <c r="CL60">
        <v>13809.1</v>
      </c>
      <c r="CM60">
        <v>43.25</v>
      </c>
      <c r="CN60">
        <v>44.75</v>
      </c>
      <c r="CO60">
        <v>44</v>
      </c>
      <c r="CP60">
        <v>44</v>
      </c>
      <c r="CQ60">
        <v>45.25</v>
      </c>
      <c r="CR60">
        <v>1654.32</v>
      </c>
      <c r="CS60">
        <v>40.64</v>
      </c>
      <c r="CT60">
        <v>0</v>
      </c>
      <c r="CU60">
        <v>119.799999952316</v>
      </c>
      <c r="CV60">
        <v>832.49573076923105</v>
      </c>
      <c r="CW60">
        <v>-6.16229060546548</v>
      </c>
      <c r="CX60">
        <v>-106.32136756341799</v>
      </c>
      <c r="CY60">
        <v>14331.3576923077</v>
      </c>
      <c r="CZ60">
        <v>15</v>
      </c>
      <c r="DA60">
        <v>1566919090.5</v>
      </c>
      <c r="DB60" t="s">
        <v>496</v>
      </c>
      <c r="DC60">
        <v>44</v>
      </c>
      <c r="DD60">
        <v>0.28799999999999998</v>
      </c>
      <c r="DE60">
        <v>0.14499999999999999</v>
      </c>
      <c r="DF60">
        <v>1000</v>
      </c>
      <c r="DG60">
        <v>18</v>
      </c>
      <c r="DH60">
        <v>0.03</v>
      </c>
      <c r="DI60">
        <v>0.02</v>
      </c>
      <c r="DJ60">
        <v>35.486296202376799</v>
      </c>
      <c r="DK60">
        <v>30.969645793586398</v>
      </c>
      <c r="DL60">
        <v>10.556480295808401</v>
      </c>
      <c r="DM60">
        <v>0</v>
      </c>
      <c r="DN60">
        <v>0.33627329826957297</v>
      </c>
      <c r="DO60">
        <v>0.31927900591407998</v>
      </c>
      <c r="DP60">
        <v>0.104943284831385</v>
      </c>
      <c r="DQ60">
        <v>1</v>
      </c>
      <c r="DR60">
        <v>1</v>
      </c>
      <c r="DS60">
        <v>2</v>
      </c>
      <c r="DT60" t="s">
        <v>283</v>
      </c>
      <c r="DU60">
        <v>1.86738</v>
      </c>
      <c r="DV60">
        <v>1.86392</v>
      </c>
      <c r="DW60">
        <v>1.86958</v>
      </c>
      <c r="DX60">
        <v>1.8675200000000001</v>
      </c>
      <c r="DY60">
        <v>1.8721300000000001</v>
      </c>
      <c r="DZ60">
        <v>1.8646400000000001</v>
      </c>
      <c r="EA60">
        <v>1.8662700000000001</v>
      </c>
      <c r="EB60">
        <v>1.8661799999999999</v>
      </c>
      <c r="EC60" t="s">
        <v>274</v>
      </c>
      <c r="ED60" t="s">
        <v>19</v>
      </c>
      <c r="EE60" t="s">
        <v>19</v>
      </c>
      <c r="EF60" t="s">
        <v>19</v>
      </c>
      <c r="EG60" t="s">
        <v>275</v>
      </c>
      <c r="EH60" t="s">
        <v>276</v>
      </c>
      <c r="EI60" t="s">
        <v>277</v>
      </c>
      <c r="EJ60" t="s">
        <v>277</v>
      </c>
      <c r="EK60" t="s">
        <v>277</v>
      </c>
      <c r="EL60" t="s">
        <v>277</v>
      </c>
      <c r="EM60">
        <v>0</v>
      </c>
      <c r="EN60">
        <v>100</v>
      </c>
      <c r="EO60">
        <v>100</v>
      </c>
      <c r="EP60">
        <v>0.28799999999999998</v>
      </c>
      <c r="EQ60">
        <v>0.14499999999999999</v>
      </c>
      <c r="ER60">
        <v>2</v>
      </c>
      <c r="ES60">
        <v>352.62299999999999</v>
      </c>
      <c r="ET60">
        <v>525.96500000000003</v>
      </c>
      <c r="EU60">
        <v>24.9998</v>
      </c>
      <c r="EV60">
        <v>27.900700000000001</v>
      </c>
      <c r="EW60">
        <v>30</v>
      </c>
      <c r="EX60">
        <v>27.904299999999999</v>
      </c>
      <c r="EY60">
        <v>27.898499999999999</v>
      </c>
      <c r="EZ60">
        <v>46.023699999999998</v>
      </c>
      <c r="FA60">
        <v>28.3005</v>
      </c>
      <c r="FB60">
        <v>18.4861</v>
      </c>
      <c r="FC60">
        <v>25</v>
      </c>
      <c r="FD60">
        <v>1000</v>
      </c>
      <c r="FE60">
        <v>18.8581</v>
      </c>
      <c r="FF60">
        <v>101.667</v>
      </c>
      <c r="FG60">
        <v>102.178</v>
      </c>
    </row>
    <row r="61" spans="1:163" x14ac:dyDescent="0.2">
      <c r="A61">
        <v>45</v>
      </c>
      <c r="B61">
        <v>1566919433.5</v>
      </c>
      <c r="C61">
        <v>6085.7000000476801</v>
      </c>
      <c r="D61" t="s">
        <v>497</v>
      </c>
      <c r="E61" t="s">
        <v>498</v>
      </c>
      <c r="F61" t="s">
        <v>499</v>
      </c>
      <c r="G61">
        <v>1566919433.5</v>
      </c>
      <c r="H61">
        <f t="shared" si="29"/>
        <v>3.1951910639696993E-3</v>
      </c>
      <c r="I61">
        <f t="shared" si="30"/>
        <v>20.356343220594443</v>
      </c>
      <c r="J61">
        <f>BR61 - IF(AI61&gt;1, I61*BN61*100/(AK61*CB61), 0)</f>
        <v>374.25797665489756</v>
      </c>
      <c r="K61">
        <f>((Q61-H61/2)*J61-I61)/(Q61+H61/2)</f>
        <v>197.91549486692784</v>
      </c>
      <c r="L61">
        <f>K61*(BW61+BX61)/1000</f>
        <v>19.596666057207216</v>
      </c>
      <c r="M61">
        <f>(BR61 - IF(AI61&gt;1, I61*BN61*100/(AK61*CB61), 0))*(BW61+BX61)/1000</f>
        <v>37.057273321037208</v>
      </c>
      <c r="N61">
        <f t="shared" si="31"/>
        <v>0.20119229950871573</v>
      </c>
      <c r="O61">
        <f t="shared" si="32"/>
        <v>2.2450282913806214</v>
      </c>
      <c r="P61">
        <f>H61*(1000-(1000*0.61365*EXP(17.502*T61/(240.97+T61))/(BW61+BX61)+BT61)/2)/(1000*0.61365*EXP(17.502*T61/(240.97+T61))/(BW61+BX61)-BT61)</f>
        <v>0.1916853907212584</v>
      </c>
      <c r="Q61">
        <f t="shared" si="33"/>
        <v>0.12062008420519499</v>
      </c>
      <c r="R61">
        <f t="shared" si="34"/>
        <v>273.59470713173101</v>
      </c>
      <c r="S61">
        <f>(BY61+(R61+2*0.95*0.0000000567*(((BY61+$B$7)+273)^4-(BY61+273)^4)-44100*H61)/(1.84*29.3*O61+8*0.95*0.0000000567*(BY61+273)^3))</f>
        <v>28.674242733480352</v>
      </c>
      <c r="T61">
        <f>($C$7*BZ61+$D$7*CA61+$E$7*S61)</f>
        <v>28.961300000000001</v>
      </c>
      <c r="U61">
        <f>0.61365*EXP(17.502*T61/(240.97+T61))</f>
        <v>4.0127752239805341</v>
      </c>
      <c r="V61">
        <f t="shared" si="35"/>
        <v>64.882394244366353</v>
      </c>
      <c r="W61">
        <f t="shared" si="36"/>
        <v>2.4158747926799995</v>
      </c>
      <c r="X61">
        <f t="shared" si="37"/>
        <v>3.7234673917566887</v>
      </c>
      <c r="Y61">
        <f t="shared" si="38"/>
        <v>1.5969004313005346</v>
      </c>
      <c r="Z61">
        <f>(-H61*44100)</f>
        <v>-140.90792592106374</v>
      </c>
      <c r="AA61">
        <f>2*29.3*O61*0.92*(BY61-T61)</f>
        <v>-155.72229968410386</v>
      </c>
      <c r="AB61">
        <f>2*0.95*0.0000000567*(((BY61+$B$7)+273)^4-(T61+273)^4)</f>
        <v>-15.167618832945774</v>
      </c>
      <c r="AC61">
        <f t="shared" si="39"/>
        <v>-38.203137306382359</v>
      </c>
      <c r="AD61">
        <v>-4.1050035200956903E-2</v>
      </c>
      <c r="AE61">
        <v>4.6082260693669899E-2</v>
      </c>
      <c r="AF61">
        <v>3.4463359944530501</v>
      </c>
      <c r="AG61">
        <v>132</v>
      </c>
      <c r="AH61">
        <v>26</v>
      </c>
      <c r="AI61">
        <f t="shared" si="40"/>
        <v>1.0050808345146653</v>
      </c>
      <c r="AJ61">
        <f t="shared" si="41"/>
        <v>0.50808345146653444</v>
      </c>
      <c r="AK61">
        <f t="shared" si="42"/>
        <v>52223.968237104782</v>
      </c>
      <c r="AL61">
        <v>0</v>
      </c>
      <c r="AM61">
        <v>0</v>
      </c>
      <c r="AN61">
        <v>0</v>
      </c>
      <c r="AO61">
        <f t="shared" si="43"/>
        <v>0</v>
      </c>
      <c r="AP61" t="e">
        <f t="shared" si="44"/>
        <v>#DIV/0!</v>
      </c>
      <c r="AQ61">
        <v>-1</v>
      </c>
      <c r="AR61" t="s">
        <v>500</v>
      </c>
      <c r="AS61">
        <v>923.54473076923102</v>
      </c>
      <c r="AT61">
        <v>1310.07</v>
      </c>
      <c r="AU61">
        <f t="shared" si="45"/>
        <v>0.29504169184148099</v>
      </c>
      <c r="AV61">
        <v>0.5</v>
      </c>
      <c r="AW61">
        <f t="shared" si="46"/>
        <v>1429.1853001003824</v>
      </c>
      <c r="AX61">
        <f>I61</f>
        <v>20.356343220594443</v>
      </c>
      <c r="AY61">
        <f t="shared" si="47"/>
        <v>210.83462444829578</v>
      </c>
      <c r="AZ61">
        <f t="shared" si="48"/>
        <v>0.56579419420336319</v>
      </c>
      <c r="BA61">
        <f t="shared" si="49"/>
        <v>1.4943019088633522E-2</v>
      </c>
      <c r="BB61">
        <f t="shared" si="50"/>
        <v>-1</v>
      </c>
      <c r="BC61" t="s">
        <v>501</v>
      </c>
      <c r="BD61">
        <v>568.84</v>
      </c>
      <c r="BE61">
        <f t="shared" si="51"/>
        <v>741.2299999999999</v>
      </c>
      <c r="BF61">
        <f t="shared" si="52"/>
        <v>0.52146468603641105</v>
      </c>
      <c r="BG61">
        <f t="shared" si="53"/>
        <v>2.3030553406933407</v>
      </c>
      <c r="BH61">
        <f t="shared" si="54"/>
        <v>0.29504169184148094</v>
      </c>
      <c r="BI61" t="e">
        <f t="shared" si="55"/>
        <v>#DIV/0!</v>
      </c>
      <c r="BJ61">
        <f t="shared" si="56"/>
        <v>1699.96</v>
      </c>
      <c r="BK61">
        <f t="shared" si="57"/>
        <v>1429.1853001003824</v>
      </c>
      <c r="BL61">
        <f>($B$11*$D$9+$C$11*$D$9+$F$11*((CR61+CJ61)/MAX(CR61+CJ61+CS61, 0.1)*$I$9+CS61/MAX(CR61+CJ61+CS61, 0.1)*$J$9))/($B$11+$C$11+$F$11)</f>
        <v>0.84071701693003498</v>
      </c>
      <c r="BM61">
        <f>($B$11*$K$9+$C$11*$K$9+$F$11*((CR61+CJ61)/MAX(CR61+CJ61+CS61, 0.1)*$P$9+CS61/MAX(CR61+CJ61+CS61, 0.1)*$Q$9))/($B$11+$C$11+$F$11)</f>
        <v>0.19143403386007007</v>
      </c>
      <c r="BN61">
        <v>6</v>
      </c>
      <c r="BO61">
        <v>0.5</v>
      </c>
      <c r="BP61" t="s">
        <v>271</v>
      </c>
      <c r="BQ61">
        <v>1566919433.5</v>
      </c>
      <c r="BR61">
        <v>374.25799999999998</v>
      </c>
      <c r="BS61">
        <v>399.99299999999999</v>
      </c>
      <c r="BT61">
        <v>24.399000000000001</v>
      </c>
      <c r="BU61">
        <v>20.6783</v>
      </c>
      <c r="BV61">
        <v>500.08</v>
      </c>
      <c r="BW61">
        <v>98.815299999999993</v>
      </c>
      <c r="BX61">
        <v>0.20002</v>
      </c>
      <c r="BY61">
        <v>27.674700000000001</v>
      </c>
      <c r="BZ61">
        <v>28.961300000000001</v>
      </c>
      <c r="CA61">
        <v>999.9</v>
      </c>
      <c r="CB61">
        <v>10018.1</v>
      </c>
      <c r="CC61">
        <v>0</v>
      </c>
      <c r="CD61">
        <v>14.8957</v>
      </c>
      <c r="CE61">
        <v>1699.96</v>
      </c>
      <c r="CF61">
        <v>0.97602999999999995</v>
      </c>
      <c r="CG61">
        <v>2.3970499999999999E-2</v>
      </c>
      <c r="CH61">
        <v>0</v>
      </c>
      <c r="CI61">
        <v>917.42</v>
      </c>
      <c r="CJ61">
        <v>4.99986</v>
      </c>
      <c r="CK61">
        <v>15667</v>
      </c>
      <c r="CL61">
        <v>13809.1</v>
      </c>
      <c r="CM61">
        <v>43.25</v>
      </c>
      <c r="CN61">
        <v>44.875</v>
      </c>
      <c r="CO61">
        <v>44</v>
      </c>
      <c r="CP61">
        <v>44</v>
      </c>
      <c r="CQ61">
        <v>45.125</v>
      </c>
      <c r="CR61">
        <v>1654.33</v>
      </c>
      <c r="CS61">
        <v>40.630000000000003</v>
      </c>
      <c r="CT61">
        <v>0</v>
      </c>
      <c r="CU61">
        <v>302.799999952316</v>
      </c>
      <c r="CV61">
        <v>923.54473076923102</v>
      </c>
      <c r="CW61">
        <v>-51.611453033490598</v>
      </c>
      <c r="CX61">
        <v>-832.75213728184099</v>
      </c>
      <c r="CY61">
        <v>15764.746153846199</v>
      </c>
      <c r="CZ61">
        <v>15</v>
      </c>
      <c r="DA61">
        <v>1566919382.5</v>
      </c>
      <c r="DB61" t="s">
        <v>502</v>
      </c>
      <c r="DC61">
        <v>45</v>
      </c>
      <c r="DD61">
        <v>-0.249</v>
      </c>
      <c r="DE61">
        <v>0.20200000000000001</v>
      </c>
      <c r="DF61">
        <v>400</v>
      </c>
      <c r="DG61">
        <v>21</v>
      </c>
      <c r="DH61">
        <v>0.08</v>
      </c>
      <c r="DI61">
        <v>0.02</v>
      </c>
      <c r="DJ61">
        <v>20.1641668189326</v>
      </c>
      <c r="DK61">
        <v>0.43017332740388398</v>
      </c>
      <c r="DL61">
        <v>0.102346216990594</v>
      </c>
      <c r="DM61">
        <v>0</v>
      </c>
      <c r="DN61">
        <v>0.20279747247202801</v>
      </c>
      <c r="DO61">
        <v>5.8198172719476802E-3</v>
      </c>
      <c r="DP61">
        <v>1.9848824195023299E-3</v>
      </c>
      <c r="DQ61">
        <v>1</v>
      </c>
      <c r="DR61">
        <v>1</v>
      </c>
      <c r="DS61">
        <v>2</v>
      </c>
      <c r="DT61" t="s">
        <v>283</v>
      </c>
      <c r="DU61">
        <v>1.86737</v>
      </c>
      <c r="DV61">
        <v>1.8638999999999999</v>
      </c>
      <c r="DW61">
        <v>1.8695600000000001</v>
      </c>
      <c r="DX61">
        <v>1.8675200000000001</v>
      </c>
      <c r="DY61">
        <v>1.8721099999999999</v>
      </c>
      <c r="DZ61">
        <v>1.8646400000000001</v>
      </c>
      <c r="EA61">
        <v>1.8662300000000001</v>
      </c>
      <c r="EB61">
        <v>1.86616</v>
      </c>
      <c r="EC61" t="s">
        <v>274</v>
      </c>
      <c r="ED61" t="s">
        <v>19</v>
      </c>
      <c r="EE61" t="s">
        <v>19</v>
      </c>
      <c r="EF61" t="s">
        <v>19</v>
      </c>
      <c r="EG61" t="s">
        <v>275</v>
      </c>
      <c r="EH61" t="s">
        <v>276</v>
      </c>
      <c r="EI61" t="s">
        <v>277</v>
      </c>
      <c r="EJ61" t="s">
        <v>277</v>
      </c>
      <c r="EK61" t="s">
        <v>277</v>
      </c>
      <c r="EL61" t="s">
        <v>277</v>
      </c>
      <c r="EM61">
        <v>0</v>
      </c>
      <c r="EN61">
        <v>100</v>
      </c>
      <c r="EO61">
        <v>100</v>
      </c>
      <c r="EP61">
        <v>-0.249</v>
      </c>
      <c r="EQ61">
        <v>0.20200000000000001</v>
      </c>
      <c r="ER61">
        <v>2</v>
      </c>
      <c r="ES61">
        <v>349.70400000000001</v>
      </c>
      <c r="ET61">
        <v>524.40800000000002</v>
      </c>
      <c r="EU61">
        <v>25.0001</v>
      </c>
      <c r="EV61">
        <v>28.034199999999998</v>
      </c>
      <c r="EW61">
        <v>30.0002</v>
      </c>
      <c r="EX61">
        <v>28.032399999999999</v>
      </c>
      <c r="EY61">
        <v>28.029199999999999</v>
      </c>
      <c r="EZ61">
        <v>22.0564</v>
      </c>
      <c r="FA61">
        <v>22.779399999999999</v>
      </c>
      <c r="FB61">
        <v>22.0519</v>
      </c>
      <c r="FC61">
        <v>25</v>
      </c>
      <c r="FD61">
        <v>400</v>
      </c>
      <c r="FE61">
        <v>20.642700000000001</v>
      </c>
      <c r="FF61">
        <v>101.639</v>
      </c>
      <c r="FG61">
        <v>102.149</v>
      </c>
    </row>
    <row r="62" spans="1:163" x14ac:dyDescent="0.2">
      <c r="A62">
        <v>46</v>
      </c>
      <c r="B62">
        <v>1566919552</v>
      </c>
      <c r="C62">
        <v>6204.2000000476801</v>
      </c>
      <c r="D62" t="s">
        <v>503</v>
      </c>
      <c r="E62" t="s">
        <v>504</v>
      </c>
      <c r="F62" t="s">
        <v>499</v>
      </c>
      <c r="G62">
        <v>1566919552</v>
      </c>
      <c r="H62">
        <f t="shared" si="29"/>
        <v>3.1198433651873345E-3</v>
      </c>
      <c r="I62">
        <f t="shared" si="30"/>
        <v>15.224615098696761</v>
      </c>
      <c r="J62">
        <f>BR62 - IF(AI62&gt;1, I62*BN62*100/(AK62*CB62), 0)</f>
        <v>280.82698253974542</v>
      </c>
      <c r="K62">
        <f>((Q62-H62/2)*J62-I62)/(Q62+H62/2)</f>
        <v>145.25547017218187</v>
      </c>
      <c r="L62">
        <f>K62*(BW62+BX62)/1000</f>
        <v>14.381682368172903</v>
      </c>
      <c r="M62">
        <f>(BR62 - IF(AI62&gt;1, I62*BN62*100/(AK62*CB62), 0))*(BW62+BX62)/1000</f>
        <v>27.804560189792614</v>
      </c>
      <c r="N62">
        <f t="shared" si="31"/>
        <v>0.19525682262699701</v>
      </c>
      <c r="O62">
        <f t="shared" si="32"/>
        <v>2.2450453636340453</v>
      </c>
      <c r="P62">
        <f>H62*(1000-(1000*0.61365*EXP(17.502*T62/(240.97+T62))/(BW62+BX62)+BT62)/2)/(1000*0.61365*EXP(17.502*T62/(240.97+T62))/(BW62+BX62)-BT62)</f>
        <v>0.18628920653680919</v>
      </c>
      <c r="Q62">
        <f t="shared" si="33"/>
        <v>0.1172021324965053</v>
      </c>
      <c r="R62">
        <f t="shared" si="34"/>
        <v>273.61329714803935</v>
      </c>
      <c r="S62">
        <f>(BY62+(R62+2*0.95*0.0000000567*(((BY62+$B$7)+273)^4-(BY62+273)^4)-44100*H62)/(1.84*29.3*O62+8*0.95*0.0000000567*(BY62+273)^3))</f>
        <v>28.728580560007469</v>
      </c>
      <c r="T62">
        <f>($C$7*BZ62+$D$7*CA62+$E$7*S62)</f>
        <v>29.031300000000002</v>
      </c>
      <c r="U62">
        <f>0.61365*EXP(17.502*T62/(240.97+T62))</f>
        <v>4.0290627200277411</v>
      </c>
      <c r="V62">
        <f t="shared" si="35"/>
        <v>65.015430963876724</v>
      </c>
      <c r="W62">
        <f t="shared" si="36"/>
        <v>2.424962312815</v>
      </c>
      <c r="X62">
        <f t="shared" si="37"/>
        <v>3.7298257919144389</v>
      </c>
      <c r="Y62">
        <f t="shared" si="38"/>
        <v>1.6041004072127412</v>
      </c>
      <c r="Z62">
        <f>(-H62*44100)</f>
        <v>-137.58509240476144</v>
      </c>
      <c r="AA62">
        <f>2*29.3*O62*0.92*(BY62-T62)</f>
        <v>-160.6617072041625</v>
      </c>
      <c r="AB62">
        <f>2*0.95*0.0000000567*(((BY62+$B$7)+273)^4-(T62+273)^4)</f>
        <v>-15.656340193243254</v>
      </c>
      <c r="AC62">
        <f t="shared" si="39"/>
        <v>-40.289842654127824</v>
      </c>
      <c r="AD62">
        <v>-4.1050493896664403E-2</v>
      </c>
      <c r="AE62">
        <v>4.6082775619785597E-2</v>
      </c>
      <c r="AF62">
        <v>3.44636649019525</v>
      </c>
      <c r="AG62">
        <v>132</v>
      </c>
      <c r="AH62">
        <v>26</v>
      </c>
      <c r="AI62">
        <f t="shared" si="40"/>
        <v>1.0050812881230933</v>
      </c>
      <c r="AJ62">
        <f t="shared" si="41"/>
        <v>0.50812881230932749</v>
      </c>
      <c r="AK62">
        <f t="shared" si="42"/>
        <v>52219.329751954967</v>
      </c>
      <c r="AL62">
        <v>0</v>
      </c>
      <c r="AM62">
        <v>0</v>
      </c>
      <c r="AN62">
        <v>0</v>
      </c>
      <c r="AO62">
        <f t="shared" si="43"/>
        <v>0</v>
      </c>
      <c r="AP62" t="e">
        <f t="shared" si="44"/>
        <v>#DIV/0!</v>
      </c>
      <c r="AQ62">
        <v>-1</v>
      </c>
      <c r="AR62" t="s">
        <v>505</v>
      </c>
      <c r="AS62">
        <v>838.39076923076902</v>
      </c>
      <c r="AT62">
        <v>1174.52</v>
      </c>
      <c r="AU62">
        <f t="shared" si="45"/>
        <v>0.28618433978921687</v>
      </c>
      <c r="AV62">
        <v>0.5</v>
      </c>
      <c r="AW62">
        <f t="shared" si="46"/>
        <v>1429.2858001003506</v>
      </c>
      <c r="AX62">
        <f>I62</f>
        <v>15.224615098696761</v>
      </c>
      <c r="AY62">
        <f t="shared" si="47"/>
        <v>204.51960653591073</v>
      </c>
      <c r="AZ62">
        <f t="shared" si="48"/>
        <v>0.53102544017981812</v>
      </c>
      <c r="BA62">
        <f t="shared" si="49"/>
        <v>1.1351554110142019E-2</v>
      </c>
      <c r="BB62">
        <f t="shared" si="50"/>
        <v>-1</v>
      </c>
      <c r="BC62" t="s">
        <v>506</v>
      </c>
      <c r="BD62">
        <v>550.82000000000005</v>
      </c>
      <c r="BE62">
        <f t="shared" si="51"/>
        <v>623.69999999999993</v>
      </c>
      <c r="BF62">
        <f t="shared" si="52"/>
        <v>0.53892773892773926</v>
      </c>
      <c r="BG62">
        <f t="shared" si="53"/>
        <v>2.1323118260048655</v>
      </c>
      <c r="BH62">
        <f t="shared" si="54"/>
        <v>0.28618433978921681</v>
      </c>
      <c r="BI62" t="e">
        <f t="shared" si="55"/>
        <v>#DIV/0!</v>
      </c>
      <c r="BJ62">
        <f t="shared" si="56"/>
        <v>1700.08</v>
      </c>
      <c r="BK62">
        <f t="shared" si="57"/>
        <v>1429.2858001003506</v>
      </c>
      <c r="BL62">
        <f>($B$11*$D$9+$C$11*$D$9+$F$11*((CR62+CJ62)/MAX(CR62+CJ62+CS62, 0.1)*$I$9+CS62/MAX(CR62+CJ62+CS62, 0.1)*$J$9))/($B$11+$C$11+$F$11)</f>
        <v>0.84071678985715415</v>
      </c>
      <c r="BM62">
        <f>($B$11*$K$9+$C$11*$K$9+$F$11*((CR62+CJ62)/MAX(CR62+CJ62+CS62, 0.1)*$P$9+CS62/MAX(CR62+CJ62+CS62, 0.1)*$Q$9))/($B$11+$C$11+$F$11)</f>
        <v>0.19143357971430827</v>
      </c>
      <c r="BN62">
        <v>6</v>
      </c>
      <c r="BO62">
        <v>0.5</v>
      </c>
      <c r="BP62" t="s">
        <v>271</v>
      </c>
      <c r="BQ62">
        <v>1566919552</v>
      </c>
      <c r="BR62">
        <v>280.827</v>
      </c>
      <c r="BS62">
        <v>300.05399999999997</v>
      </c>
      <c r="BT62">
        <v>24.4922</v>
      </c>
      <c r="BU62">
        <v>20.859300000000001</v>
      </c>
      <c r="BV62">
        <v>500.04</v>
      </c>
      <c r="BW62">
        <v>98.8095</v>
      </c>
      <c r="BX62">
        <v>0.200075</v>
      </c>
      <c r="BY62">
        <v>27.703900000000001</v>
      </c>
      <c r="BZ62">
        <v>29.031300000000002</v>
      </c>
      <c r="CA62">
        <v>999.9</v>
      </c>
      <c r="CB62">
        <v>10018.799999999999</v>
      </c>
      <c r="CC62">
        <v>0</v>
      </c>
      <c r="CD62">
        <v>14.8408</v>
      </c>
      <c r="CE62">
        <v>1700.08</v>
      </c>
      <c r="CF62">
        <v>0.97603399999999996</v>
      </c>
      <c r="CG62">
        <v>2.3966100000000001E-2</v>
      </c>
      <c r="CH62">
        <v>0</v>
      </c>
      <c r="CI62">
        <v>836.57100000000003</v>
      </c>
      <c r="CJ62">
        <v>4.99986</v>
      </c>
      <c r="CK62">
        <v>14318.4</v>
      </c>
      <c r="CL62">
        <v>13810.1</v>
      </c>
      <c r="CM62">
        <v>43.25</v>
      </c>
      <c r="CN62">
        <v>44.936999999999998</v>
      </c>
      <c r="CO62">
        <v>44.061999999999998</v>
      </c>
      <c r="CP62">
        <v>44</v>
      </c>
      <c r="CQ62">
        <v>45.25</v>
      </c>
      <c r="CR62">
        <v>1654.46</v>
      </c>
      <c r="CS62">
        <v>40.619999999999997</v>
      </c>
      <c r="CT62">
        <v>0</v>
      </c>
      <c r="CU62">
        <v>118.09999990463299</v>
      </c>
      <c r="CV62">
        <v>838.39076923076902</v>
      </c>
      <c r="CW62">
        <v>-14.892649563405101</v>
      </c>
      <c r="CX62">
        <v>-263.36068338313402</v>
      </c>
      <c r="CY62">
        <v>14349.442307692299</v>
      </c>
      <c r="CZ62">
        <v>15</v>
      </c>
      <c r="DA62">
        <v>1566919507</v>
      </c>
      <c r="DB62" t="s">
        <v>507</v>
      </c>
      <c r="DC62">
        <v>46</v>
      </c>
      <c r="DD62">
        <v>-0.22</v>
      </c>
      <c r="DE62">
        <v>0.2</v>
      </c>
      <c r="DF62">
        <v>300</v>
      </c>
      <c r="DG62">
        <v>21</v>
      </c>
      <c r="DH62">
        <v>0.1</v>
      </c>
      <c r="DI62">
        <v>0.02</v>
      </c>
      <c r="DJ62">
        <v>15.193333177343099</v>
      </c>
      <c r="DK62">
        <v>-0.130213386711583</v>
      </c>
      <c r="DL62">
        <v>0.10315201620115</v>
      </c>
      <c r="DM62">
        <v>1</v>
      </c>
      <c r="DN62">
        <v>0.19399633520722101</v>
      </c>
      <c r="DO62">
        <v>9.39829676407118E-3</v>
      </c>
      <c r="DP62">
        <v>2.3958703727554099E-3</v>
      </c>
      <c r="DQ62">
        <v>1</v>
      </c>
      <c r="DR62">
        <v>2</v>
      </c>
      <c r="DS62">
        <v>2</v>
      </c>
      <c r="DT62" t="s">
        <v>273</v>
      </c>
      <c r="DU62">
        <v>1.8673900000000001</v>
      </c>
      <c r="DV62">
        <v>1.86395</v>
      </c>
      <c r="DW62">
        <v>1.8695600000000001</v>
      </c>
      <c r="DX62">
        <v>1.8675299999999999</v>
      </c>
      <c r="DY62">
        <v>1.8721099999999999</v>
      </c>
      <c r="DZ62">
        <v>1.8646400000000001</v>
      </c>
      <c r="EA62">
        <v>1.86626</v>
      </c>
      <c r="EB62">
        <v>1.86616</v>
      </c>
      <c r="EC62" t="s">
        <v>274</v>
      </c>
      <c r="ED62" t="s">
        <v>19</v>
      </c>
      <c r="EE62" t="s">
        <v>19</v>
      </c>
      <c r="EF62" t="s">
        <v>19</v>
      </c>
      <c r="EG62" t="s">
        <v>275</v>
      </c>
      <c r="EH62" t="s">
        <v>276</v>
      </c>
      <c r="EI62" t="s">
        <v>277</v>
      </c>
      <c r="EJ62" t="s">
        <v>277</v>
      </c>
      <c r="EK62" t="s">
        <v>277</v>
      </c>
      <c r="EL62" t="s">
        <v>277</v>
      </c>
      <c r="EM62">
        <v>0</v>
      </c>
      <c r="EN62">
        <v>100</v>
      </c>
      <c r="EO62">
        <v>100</v>
      </c>
      <c r="EP62">
        <v>-0.22</v>
      </c>
      <c r="EQ62">
        <v>0.2</v>
      </c>
      <c r="ER62">
        <v>2</v>
      </c>
      <c r="ES62">
        <v>349.83699999999999</v>
      </c>
      <c r="ET62">
        <v>523.50199999999995</v>
      </c>
      <c r="EU62">
        <v>25.000399999999999</v>
      </c>
      <c r="EV62">
        <v>28.097799999999999</v>
      </c>
      <c r="EW62">
        <v>30.000299999999999</v>
      </c>
      <c r="EX62">
        <v>28.0931</v>
      </c>
      <c r="EY62">
        <v>28.088200000000001</v>
      </c>
      <c r="EZ62">
        <v>17.5946</v>
      </c>
      <c r="FA62">
        <v>23.1159</v>
      </c>
      <c r="FB62">
        <v>22.822199999999999</v>
      </c>
      <c r="FC62">
        <v>25</v>
      </c>
      <c r="FD62">
        <v>300</v>
      </c>
      <c r="FE62">
        <v>20.7896</v>
      </c>
      <c r="FF62">
        <v>101.628</v>
      </c>
      <c r="FG62">
        <v>102.14</v>
      </c>
    </row>
    <row r="63" spans="1:163" x14ac:dyDescent="0.2">
      <c r="A63">
        <v>47</v>
      </c>
      <c r="B63">
        <v>1566919672.5</v>
      </c>
      <c r="C63">
        <v>6324.7000000476801</v>
      </c>
      <c r="D63" t="s">
        <v>508</v>
      </c>
      <c r="E63" t="s">
        <v>509</v>
      </c>
      <c r="F63" t="s">
        <v>499</v>
      </c>
      <c r="G63">
        <v>1566919672.5</v>
      </c>
      <c r="H63">
        <f t="shared" si="29"/>
        <v>3.1339663940246607E-3</v>
      </c>
      <c r="I63">
        <f t="shared" si="30"/>
        <v>12.475995134530029</v>
      </c>
      <c r="J63">
        <f>BR63 - IF(AI63&gt;1, I63*BN63*100/(AK63*CB63), 0)</f>
        <v>234.25798565575843</v>
      </c>
      <c r="K63">
        <f>((Q63-H63/2)*J63-I63)/(Q63+H63/2)</f>
        <v>122.97685864860543</v>
      </c>
      <c r="L63">
        <f>K63*(BW63+BX63)/1000</f>
        <v>12.175574271389388</v>
      </c>
      <c r="M63">
        <f>(BR63 - IF(AI63&gt;1, I63*BN63*100/(AK63*CB63), 0))*(BW63+BX63)/1000</f>
        <v>23.19318881910716</v>
      </c>
      <c r="N63">
        <f t="shared" si="31"/>
        <v>0.19516081433487881</v>
      </c>
      <c r="O63">
        <f t="shared" si="32"/>
        <v>2.2430860431515516</v>
      </c>
      <c r="P63">
        <f>H63*(1000-(1000*0.61365*EXP(17.502*T63/(240.97+T63))/(BW63+BX63)+BT63)/2)/(1000*0.61365*EXP(17.502*T63/(240.97+T63))/(BW63+BX63)-BT63)</f>
        <v>0.18619435820600486</v>
      </c>
      <c r="Q63">
        <f t="shared" si="33"/>
        <v>0.1171427400452582</v>
      </c>
      <c r="R63">
        <f t="shared" si="34"/>
        <v>273.60691318914769</v>
      </c>
      <c r="S63">
        <f>(BY63+(R63+2*0.95*0.0000000567*(((BY63+$B$7)+273)^4-(BY63+273)^4)-44100*H63)/(1.84*29.3*O63+8*0.95*0.0000000567*(BY63+273)^3))</f>
        <v>28.736442417011983</v>
      </c>
      <c r="T63">
        <f>($C$7*BZ63+$D$7*CA63+$E$7*S63)</f>
        <v>29.082799999999999</v>
      </c>
      <c r="U63">
        <f>0.61365*EXP(17.502*T63/(240.97+T63))</f>
        <v>4.0410824407303281</v>
      </c>
      <c r="V63">
        <f t="shared" si="35"/>
        <v>65.080900914899345</v>
      </c>
      <c r="W63">
        <f t="shared" si="36"/>
        <v>2.4290782240383999</v>
      </c>
      <c r="X63">
        <f t="shared" si="37"/>
        <v>3.7323979691287543</v>
      </c>
      <c r="Y63">
        <f t="shared" si="38"/>
        <v>1.6120042166919282</v>
      </c>
      <c r="Z63">
        <f>(-H63*44100)</f>
        <v>-138.20791797648755</v>
      </c>
      <c r="AA63">
        <f>2*29.3*O63*0.92*(BY63-T63)</f>
        <v>-165.3223841801902</v>
      </c>
      <c r="AB63">
        <f>2*0.95*0.0000000567*(((BY63+$B$7)+273)^4-(T63+273)^4)</f>
        <v>-16.129676979995505</v>
      </c>
      <c r="AC63">
        <f t="shared" si="39"/>
        <v>-46.053065947525567</v>
      </c>
      <c r="AD63">
        <v>-4.0997871504145501E-2</v>
      </c>
      <c r="AE63">
        <v>4.6023702374208303E-2</v>
      </c>
      <c r="AF63">
        <v>3.4428672030555401</v>
      </c>
      <c r="AG63">
        <v>132</v>
      </c>
      <c r="AH63">
        <v>26</v>
      </c>
      <c r="AI63">
        <f t="shared" si="40"/>
        <v>1.0050877790450383</v>
      </c>
      <c r="AJ63">
        <f t="shared" si="41"/>
        <v>0.50877790450383209</v>
      </c>
      <c r="AK63">
        <f t="shared" si="42"/>
        <v>52153.045821960477</v>
      </c>
      <c r="AL63">
        <v>0</v>
      </c>
      <c r="AM63">
        <v>0</v>
      </c>
      <c r="AN63">
        <v>0</v>
      </c>
      <c r="AO63">
        <f t="shared" si="43"/>
        <v>0</v>
      </c>
      <c r="AP63" t="e">
        <f t="shared" si="44"/>
        <v>#DIV/0!</v>
      </c>
      <c r="AQ63">
        <v>-1</v>
      </c>
      <c r="AR63" t="s">
        <v>510</v>
      </c>
      <c r="AS63">
        <v>811.95919230769198</v>
      </c>
      <c r="AT63">
        <v>1121.67</v>
      </c>
      <c r="AU63">
        <f t="shared" si="45"/>
        <v>0.27611579849002654</v>
      </c>
      <c r="AV63">
        <v>0.5</v>
      </c>
      <c r="AW63">
        <f t="shared" si="46"/>
        <v>1429.2522001003529</v>
      </c>
      <c r="AX63">
        <f>I63</f>
        <v>12.475995134530029</v>
      </c>
      <c r="AY63">
        <f t="shared" si="47"/>
        <v>197.31955623716806</v>
      </c>
      <c r="AZ63">
        <f t="shared" si="48"/>
        <v>0.51206682892472843</v>
      </c>
      <c r="BA63">
        <f t="shared" si="49"/>
        <v>9.4287034391717789E-3</v>
      </c>
      <c r="BB63">
        <f t="shared" si="50"/>
        <v>-1</v>
      </c>
      <c r="BC63" t="s">
        <v>511</v>
      </c>
      <c r="BD63">
        <v>547.29999999999995</v>
      </c>
      <c r="BE63">
        <f t="shared" si="51"/>
        <v>574.37000000000012</v>
      </c>
      <c r="BF63">
        <f t="shared" si="52"/>
        <v>0.53921828732752064</v>
      </c>
      <c r="BG63">
        <f t="shared" si="53"/>
        <v>2.0494609903160974</v>
      </c>
      <c r="BH63">
        <f t="shared" si="54"/>
        <v>0.27611579849002654</v>
      </c>
      <c r="BI63" t="e">
        <f t="shared" si="55"/>
        <v>#DIV/0!</v>
      </c>
      <c r="BJ63">
        <f t="shared" si="56"/>
        <v>1700.04</v>
      </c>
      <c r="BK63">
        <f t="shared" si="57"/>
        <v>1429.2522001003529</v>
      </c>
      <c r="BL63">
        <f>($B$11*$D$9+$C$11*$D$9+$F$11*((CR63+CJ63)/MAX(CR63+CJ63+CS63, 0.1)*$I$9+CS63/MAX(CR63+CJ63+CS63, 0.1)*$J$9))/($B$11+$C$11+$F$11)</f>
        <v>0.84071680672240234</v>
      </c>
      <c r="BM63">
        <f>($B$11*$K$9+$C$11*$K$9+$F$11*((CR63+CJ63)/MAX(CR63+CJ63+CS63, 0.1)*$P$9+CS63/MAX(CR63+CJ63+CS63, 0.1)*$Q$9))/($B$11+$C$11+$F$11)</f>
        <v>0.19143361344480475</v>
      </c>
      <c r="BN63">
        <v>6</v>
      </c>
      <c r="BO63">
        <v>0.5</v>
      </c>
      <c r="BP63" t="s">
        <v>271</v>
      </c>
      <c r="BQ63">
        <v>1566919672.5</v>
      </c>
      <c r="BR63">
        <v>234.25800000000001</v>
      </c>
      <c r="BS63">
        <v>250.03200000000001</v>
      </c>
      <c r="BT63">
        <v>24.534400000000002</v>
      </c>
      <c r="BU63">
        <v>20.8855</v>
      </c>
      <c r="BV63">
        <v>500.07600000000002</v>
      </c>
      <c r="BW63">
        <v>98.807100000000005</v>
      </c>
      <c r="BX63">
        <v>0.199936</v>
      </c>
      <c r="BY63">
        <v>27.715699999999998</v>
      </c>
      <c r="BZ63">
        <v>29.082799999999999</v>
      </c>
      <c r="CA63">
        <v>999.9</v>
      </c>
      <c r="CB63">
        <v>10006.200000000001</v>
      </c>
      <c r="CC63">
        <v>0</v>
      </c>
      <c r="CD63">
        <v>14.408300000000001</v>
      </c>
      <c r="CE63">
        <v>1700.04</v>
      </c>
      <c r="CF63">
        <v>0.97603399999999996</v>
      </c>
      <c r="CG63">
        <v>2.3966100000000001E-2</v>
      </c>
      <c r="CH63">
        <v>0</v>
      </c>
      <c r="CI63">
        <v>810.98400000000004</v>
      </c>
      <c r="CJ63">
        <v>4.99986</v>
      </c>
      <c r="CK63">
        <v>13888.3</v>
      </c>
      <c r="CL63">
        <v>13809.7</v>
      </c>
      <c r="CM63">
        <v>43.25</v>
      </c>
      <c r="CN63">
        <v>44.875</v>
      </c>
      <c r="CO63">
        <v>44.061999999999998</v>
      </c>
      <c r="CP63">
        <v>44</v>
      </c>
      <c r="CQ63">
        <v>45.186999999999998</v>
      </c>
      <c r="CR63">
        <v>1654.42</v>
      </c>
      <c r="CS63">
        <v>40.619999999999997</v>
      </c>
      <c r="CT63">
        <v>0</v>
      </c>
      <c r="CU63">
        <v>120</v>
      </c>
      <c r="CV63">
        <v>811.95919230769198</v>
      </c>
      <c r="CW63">
        <v>-7.8981538507091003</v>
      </c>
      <c r="CX63">
        <v>-126.280342050494</v>
      </c>
      <c r="CY63">
        <v>13903.757692307699</v>
      </c>
      <c r="CZ63">
        <v>15</v>
      </c>
      <c r="DA63">
        <v>1566919632</v>
      </c>
      <c r="DB63" t="s">
        <v>512</v>
      </c>
      <c r="DC63">
        <v>47</v>
      </c>
      <c r="DD63">
        <v>-0.189</v>
      </c>
      <c r="DE63">
        <v>0.20300000000000001</v>
      </c>
      <c r="DF63">
        <v>250</v>
      </c>
      <c r="DG63">
        <v>21</v>
      </c>
      <c r="DH63">
        <v>0.12</v>
      </c>
      <c r="DI63">
        <v>0.03</v>
      </c>
      <c r="DJ63">
        <v>11.7379871537002</v>
      </c>
      <c r="DK63">
        <v>6.1762260590789602</v>
      </c>
      <c r="DL63">
        <v>2.45912133699284</v>
      </c>
      <c r="DM63">
        <v>0</v>
      </c>
      <c r="DN63">
        <v>0.18154903433817901</v>
      </c>
      <c r="DO63">
        <v>0.115322611950762</v>
      </c>
      <c r="DP63">
        <v>4.02885552707863E-2</v>
      </c>
      <c r="DQ63">
        <v>1</v>
      </c>
      <c r="DR63">
        <v>1</v>
      </c>
      <c r="DS63">
        <v>2</v>
      </c>
      <c r="DT63" t="s">
        <v>283</v>
      </c>
      <c r="DU63">
        <v>1.86738</v>
      </c>
      <c r="DV63">
        <v>1.86389</v>
      </c>
      <c r="DW63">
        <v>1.8695200000000001</v>
      </c>
      <c r="DX63">
        <v>1.8675200000000001</v>
      </c>
      <c r="DY63">
        <v>1.8721099999999999</v>
      </c>
      <c r="DZ63">
        <v>1.8646400000000001</v>
      </c>
      <c r="EA63">
        <v>1.86626</v>
      </c>
      <c r="EB63">
        <v>1.86616</v>
      </c>
      <c r="EC63" t="s">
        <v>274</v>
      </c>
      <c r="ED63" t="s">
        <v>19</v>
      </c>
      <c r="EE63" t="s">
        <v>19</v>
      </c>
      <c r="EF63" t="s">
        <v>19</v>
      </c>
      <c r="EG63" t="s">
        <v>275</v>
      </c>
      <c r="EH63" t="s">
        <v>276</v>
      </c>
      <c r="EI63" t="s">
        <v>277</v>
      </c>
      <c r="EJ63" t="s">
        <v>277</v>
      </c>
      <c r="EK63" t="s">
        <v>277</v>
      </c>
      <c r="EL63" t="s">
        <v>277</v>
      </c>
      <c r="EM63">
        <v>0</v>
      </c>
      <c r="EN63">
        <v>100</v>
      </c>
      <c r="EO63">
        <v>100</v>
      </c>
      <c r="EP63">
        <v>-0.189</v>
      </c>
      <c r="EQ63">
        <v>0.20300000000000001</v>
      </c>
      <c r="ER63">
        <v>2</v>
      </c>
      <c r="ES63">
        <v>349.952</v>
      </c>
      <c r="ET63">
        <v>522.97199999999998</v>
      </c>
      <c r="EU63">
        <v>24.999700000000001</v>
      </c>
      <c r="EV63">
        <v>28.136500000000002</v>
      </c>
      <c r="EW63">
        <v>30.0002</v>
      </c>
      <c r="EX63">
        <v>28.1356</v>
      </c>
      <c r="EY63">
        <v>28.13</v>
      </c>
      <c r="EZ63">
        <v>15.2942</v>
      </c>
      <c r="FA63">
        <v>23.573899999999998</v>
      </c>
      <c r="FB63">
        <v>23.419699999999999</v>
      </c>
      <c r="FC63">
        <v>25</v>
      </c>
      <c r="FD63">
        <v>250</v>
      </c>
      <c r="FE63">
        <v>20.828199999999999</v>
      </c>
      <c r="FF63">
        <v>101.62</v>
      </c>
      <c r="FG63">
        <v>102.136</v>
      </c>
    </row>
    <row r="64" spans="1:163" x14ac:dyDescent="0.2">
      <c r="A64">
        <v>48</v>
      </c>
      <c r="B64">
        <v>1566919787.5</v>
      </c>
      <c r="C64">
        <v>6439.7000000476801</v>
      </c>
      <c r="D64" t="s">
        <v>513</v>
      </c>
      <c r="E64" t="s">
        <v>514</v>
      </c>
      <c r="F64" t="s">
        <v>499</v>
      </c>
      <c r="G64">
        <v>1566919787.5</v>
      </c>
      <c r="H64">
        <f t="shared" si="29"/>
        <v>3.1557979485623811E-3</v>
      </c>
      <c r="I64">
        <f t="shared" si="30"/>
        <v>8.0273313592152284</v>
      </c>
      <c r="J64">
        <f>BR64 - IF(AI64&gt;1, I64*BN64*100/(AK64*CB64), 0)</f>
        <v>164.82199066687559</v>
      </c>
      <c r="K64">
        <f>((Q64-H64/2)*J64-I64)/(Q64+H64/2)</f>
        <v>92.822625706912433</v>
      </c>
      <c r="L64">
        <f>K64*(BW64+BX64)/1000</f>
        <v>9.1896290246728967</v>
      </c>
      <c r="M64">
        <f>(BR64 - IF(AI64&gt;1, I64*BN64*100/(AK64*CB64), 0))*(BW64+BX64)/1000</f>
        <v>16.317712818415671</v>
      </c>
      <c r="N64">
        <f t="shared" si="31"/>
        <v>0.19518389700989891</v>
      </c>
      <c r="O64">
        <f t="shared" si="32"/>
        <v>2.2344172745335293</v>
      </c>
      <c r="P64">
        <f>H64*(1000-(1000*0.61365*EXP(17.502*T64/(240.97+T64))/(BW64+BX64)+BT64)/2)/(1000*0.61365*EXP(17.502*T64/(240.97+T64))/(BW64+BX64)-BT64)</f>
        <v>0.18618230188236176</v>
      </c>
      <c r="Q64">
        <f t="shared" si="33"/>
        <v>0.11713809614585269</v>
      </c>
      <c r="R64">
        <f t="shared" si="34"/>
        <v>273.60596865229456</v>
      </c>
      <c r="S64">
        <f>(BY64+(R64+2*0.95*0.0000000567*(((BY64+$B$7)+273)^4-(BY64+273)^4)-44100*H64)/(1.84*29.3*O64+8*0.95*0.0000000567*(BY64+273)^3))</f>
        <v>28.759036879863793</v>
      </c>
      <c r="T64">
        <f>($C$7*BZ64+$D$7*CA64+$E$7*S64)</f>
        <v>29.144500000000001</v>
      </c>
      <c r="U64">
        <f>0.61365*EXP(17.502*T64/(240.97+T64))</f>
        <v>4.0555239242122809</v>
      </c>
      <c r="V64">
        <f t="shared" si="35"/>
        <v>65.070408349091039</v>
      </c>
      <c r="W64">
        <f t="shared" si="36"/>
        <v>2.4324206478678003</v>
      </c>
      <c r="X64">
        <f t="shared" si="37"/>
        <v>3.7381364426334946</v>
      </c>
      <c r="Y64">
        <f t="shared" si="38"/>
        <v>1.6231032763444806</v>
      </c>
      <c r="Z64">
        <f>(-H64*44100)</f>
        <v>-139.170689531601</v>
      </c>
      <c r="AA64">
        <f>2*29.3*O64*0.92*(BY64-T64)</f>
        <v>-168.94782050677392</v>
      </c>
      <c r="AB64">
        <f>2*0.95*0.0000000567*(((BY64+$B$7)+273)^4-(T64+273)^4)</f>
        <v>-16.55459505188233</v>
      </c>
      <c r="AC64">
        <f t="shared" si="39"/>
        <v>-51.06713643796266</v>
      </c>
      <c r="AD64">
        <v>-4.07655432410459E-2</v>
      </c>
      <c r="AE64">
        <v>4.5762893545805303E-2</v>
      </c>
      <c r="AF64">
        <v>3.4273994699363501</v>
      </c>
      <c r="AG64">
        <v>132</v>
      </c>
      <c r="AH64">
        <v>26</v>
      </c>
      <c r="AI64">
        <f t="shared" si="40"/>
        <v>1.005116204516046</v>
      </c>
      <c r="AJ64">
        <f t="shared" si="41"/>
        <v>0.51162045160459968</v>
      </c>
      <c r="AK64">
        <f t="shared" si="42"/>
        <v>51864.75191912632</v>
      </c>
      <c r="AL64">
        <v>0</v>
      </c>
      <c r="AM64">
        <v>0</v>
      </c>
      <c r="AN64">
        <v>0</v>
      </c>
      <c r="AO64">
        <f t="shared" si="43"/>
        <v>0</v>
      </c>
      <c r="AP64" t="e">
        <f t="shared" si="44"/>
        <v>#DIV/0!</v>
      </c>
      <c r="AQ64">
        <v>-1</v>
      </c>
      <c r="AR64" t="s">
        <v>515</v>
      </c>
      <c r="AS64">
        <v>801.61669230769201</v>
      </c>
      <c r="AT64">
        <v>1081.23</v>
      </c>
      <c r="AU64">
        <f t="shared" si="45"/>
        <v>0.2586066865443134</v>
      </c>
      <c r="AV64">
        <v>0.5</v>
      </c>
      <c r="AW64">
        <f t="shared" si="46"/>
        <v>1429.236600100453</v>
      </c>
      <c r="AX64">
        <f>I64</f>
        <v>8.0273313592152284</v>
      </c>
      <c r="AY64">
        <f t="shared" si="47"/>
        <v>184.80507071991903</v>
      </c>
      <c r="AZ64">
        <f t="shared" si="48"/>
        <v>0.49305883114600962</v>
      </c>
      <c r="BA64">
        <f t="shared" si="49"/>
        <v>6.3161910061502406E-3</v>
      </c>
      <c r="BB64">
        <f t="shared" si="50"/>
        <v>-1</v>
      </c>
      <c r="BC64" t="s">
        <v>516</v>
      </c>
      <c r="BD64">
        <v>548.12</v>
      </c>
      <c r="BE64">
        <f t="shared" si="51"/>
        <v>533.11</v>
      </c>
      <c r="BF64">
        <f t="shared" si="52"/>
        <v>0.52449458403014015</v>
      </c>
      <c r="BG64">
        <f t="shared" si="53"/>
        <v>1.9726154856600744</v>
      </c>
      <c r="BH64">
        <f t="shared" si="54"/>
        <v>0.2586066865443134</v>
      </c>
      <c r="BI64" t="e">
        <f t="shared" si="55"/>
        <v>#DIV/0!</v>
      </c>
      <c r="BJ64">
        <f t="shared" si="56"/>
        <v>1700.02</v>
      </c>
      <c r="BK64">
        <f t="shared" si="57"/>
        <v>1429.236600100453</v>
      </c>
      <c r="BL64">
        <f>($B$11*$D$9+$C$11*$D$9+$F$11*((CR64+CJ64)/MAX(CR64+CJ64+CS64, 0.1)*$I$9+CS64/MAX(CR64+CJ64+CS64, 0.1)*$J$9))/($B$11+$C$11+$F$11)</f>
        <v>0.84071752102943076</v>
      </c>
      <c r="BM64">
        <f>($B$11*$K$9+$C$11*$K$9+$F$11*((CR64+CJ64)/MAX(CR64+CJ64+CS64, 0.1)*$P$9+CS64/MAX(CR64+CJ64+CS64, 0.1)*$Q$9))/($B$11+$C$11+$F$11)</f>
        <v>0.19143504205886161</v>
      </c>
      <c r="BN64">
        <v>6</v>
      </c>
      <c r="BO64">
        <v>0.5</v>
      </c>
      <c r="BP64" t="s">
        <v>271</v>
      </c>
      <c r="BQ64">
        <v>1566919787.5</v>
      </c>
      <c r="BR64">
        <v>164.822</v>
      </c>
      <c r="BS64">
        <v>175.029</v>
      </c>
      <c r="BT64">
        <v>24.569400000000002</v>
      </c>
      <c r="BU64">
        <v>20.895099999999999</v>
      </c>
      <c r="BV64">
        <v>500.04599999999999</v>
      </c>
      <c r="BW64">
        <v>98.802099999999996</v>
      </c>
      <c r="BX64">
        <v>0.199937</v>
      </c>
      <c r="BY64">
        <v>27.742000000000001</v>
      </c>
      <c r="BZ64">
        <v>29.144500000000001</v>
      </c>
      <c r="CA64">
        <v>999.9</v>
      </c>
      <c r="CB64">
        <v>9950</v>
      </c>
      <c r="CC64">
        <v>0</v>
      </c>
      <c r="CD64">
        <v>14.403</v>
      </c>
      <c r="CE64">
        <v>1700.02</v>
      </c>
      <c r="CF64">
        <v>0.97601400000000005</v>
      </c>
      <c r="CG64">
        <v>2.3985599999999999E-2</v>
      </c>
      <c r="CH64">
        <v>0</v>
      </c>
      <c r="CI64">
        <v>800.52</v>
      </c>
      <c r="CJ64">
        <v>4.99986</v>
      </c>
      <c r="CK64">
        <v>13714</v>
      </c>
      <c r="CL64">
        <v>13809.5</v>
      </c>
      <c r="CM64">
        <v>43.311999999999998</v>
      </c>
      <c r="CN64">
        <v>44.936999999999998</v>
      </c>
      <c r="CO64">
        <v>44.061999999999998</v>
      </c>
      <c r="CP64">
        <v>44</v>
      </c>
      <c r="CQ64">
        <v>45.25</v>
      </c>
      <c r="CR64">
        <v>1654.36</v>
      </c>
      <c r="CS64">
        <v>40.659999999999997</v>
      </c>
      <c r="CT64">
        <v>0</v>
      </c>
      <c r="CU64">
        <v>114.60000014305101</v>
      </c>
      <c r="CV64">
        <v>801.61669230769201</v>
      </c>
      <c r="CW64">
        <v>-5.9608888758985001</v>
      </c>
      <c r="CX64">
        <v>-98.598290595186199</v>
      </c>
      <c r="CY64">
        <v>13725.2615384615</v>
      </c>
      <c r="CZ64">
        <v>15</v>
      </c>
      <c r="DA64">
        <v>1566919742.5999999</v>
      </c>
      <c r="DB64" t="s">
        <v>517</v>
      </c>
      <c r="DC64">
        <v>48</v>
      </c>
      <c r="DD64">
        <v>-0.19500000000000001</v>
      </c>
      <c r="DE64">
        <v>0.20100000000000001</v>
      </c>
      <c r="DF64">
        <v>175</v>
      </c>
      <c r="DG64">
        <v>21</v>
      </c>
      <c r="DH64">
        <v>0.15</v>
      </c>
      <c r="DI64">
        <v>0.03</v>
      </c>
      <c r="DJ64">
        <v>8.0327112608755105</v>
      </c>
      <c r="DK64">
        <v>-0.115333587502847</v>
      </c>
      <c r="DL64">
        <v>7.9198054991513403E-2</v>
      </c>
      <c r="DM64">
        <v>1</v>
      </c>
      <c r="DN64">
        <v>0.19380298844934701</v>
      </c>
      <c r="DO64">
        <v>1.4565520407519E-2</v>
      </c>
      <c r="DP64">
        <v>3.7334548857064199E-3</v>
      </c>
      <c r="DQ64">
        <v>1</v>
      </c>
      <c r="DR64">
        <v>2</v>
      </c>
      <c r="DS64">
        <v>2</v>
      </c>
      <c r="DT64" t="s">
        <v>273</v>
      </c>
      <c r="DU64">
        <v>1.86737</v>
      </c>
      <c r="DV64">
        <v>1.86388</v>
      </c>
      <c r="DW64">
        <v>1.8695200000000001</v>
      </c>
      <c r="DX64">
        <v>1.8675200000000001</v>
      </c>
      <c r="DY64">
        <v>1.8721099999999999</v>
      </c>
      <c r="DZ64">
        <v>1.86466</v>
      </c>
      <c r="EA64">
        <v>1.8662399999999999</v>
      </c>
      <c r="EB64">
        <v>1.86615</v>
      </c>
      <c r="EC64" t="s">
        <v>274</v>
      </c>
      <c r="ED64" t="s">
        <v>19</v>
      </c>
      <c r="EE64" t="s">
        <v>19</v>
      </c>
      <c r="EF64" t="s">
        <v>19</v>
      </c>
      <c r="EG64" t="s">
        <v>275</v>
      </c>
      <c r="EH64" t="s">
        <v>276</v>
      </c>
      <c r="EI64" t="s">
        <v>277</v>
      </c>
      <c r="EJ64" t="s">
        <v>277</v>
      </c>
      <c r="EK64" t="s">
        <v>277</v>
      </c>
      <c r="EL64" t="s">
        <v>277</v>
      </c>
      <c r="EM64">
        <v>0</v>
      </c>
      <c r="EN64">
        <v>100</v>
      </c>
      <c r="EO64">
        <v>100</v>
      </c>
      <c r="EP64">
        <v>-0.19500000000000001</v>
      </c>
      <c r="EQ64">
        <v>0.20100000000000001</v>
      </c>
      <c r="ER64">
        <v>2</v>
      </c>
      <c r="ES64">
        <v>350.24900000000002</v>
      </c>
      <c r="ET64">
        <v>522.26</v>
      </c>
      <c r="EU64">
        <v>25.000800000000002</v>
      </c>
      <c r="EV64">
        <v>28.156600000000001</v>
      </c>
      <c r="EW64">
        <v>30.0002</v>
      </c>
      <c r="EX64">
        <v>28.161899999999999</v>
      </c>
      <c r="EY64">
        <v>28.1584</v>
      </c>
      <c r="EZ64">
        <v>11.7408</v>
      </c>
      <c r="FA64">
        <v>24.1768</v>
      </c>
      <c r="FB64">
        <v>23.608799999999999</v>
      </c>
      <c r="FC64">
        <v>25</v>
      </c>
      <c r="FD64">
        <v>175</v>
      </c>
      <c r="FE64">
        <v>20.8338</v>
      </c>
      <c r="FF64">
        <v>101.617</v>
      </c>
      <c r="FG64">
        <v>102.13800000000001</v>
      </c>
    </row>
    <row r="65" spans="1:163" x14ac:dyDescent="0.2">
      <c r="A65">
        <v>49</v>
      </c>
      <c r="B65">
        <v>1566919902</v>
      </c>
      <c r="C65">
        <v>6554.2000000476801</v>
      </c>
      <c r="D65" t="s">
        <v>518</v>
      </c>
      <c r="E65" t="s">
        <v>519</v>
      </c>
      <c r="F65" t="s">
        <v>499</v>
      </c>
      <c r="G65">
        <v>1566919902</v>
      </c>
      <c r="H65">
        <f t="shared" si="29"/>
        <v>3.1970806030210993E-3</v>
      </c>
      <c r="I65">
        <f t="shared" si="30"/>
        <v>3.3835178887312893</v>
      </c>
      <c r="J65">
        <f>BR65 - IF(AI65&gt;1, I65*BN65*100/(AK65*CB65), 0)</f>
        <v>95.599296106024084</v>
      </c>
      <c r="K65">
        <f>((Q65-H65/2)*J65-I65)/(Q65+H65/2)</f>
        <v>64.922230350309093</v>
      </c>
      <c r="L65">
        <f>K65*(BW65+BX65)/1000</f>
        <v>6.427163234474488</v>
      </c>
      <c r="M65">
        <f>(BR65 - IF(AI65&gt;1, I65*BN65*100/(AK65*CB65), 0))*(BW65+BX65)/1000</f>
        <v>9.4641277395879353</v>
      </c>
      <c r="N65">
        <f t="shared" si="31"/>
        <v>0.19779524567793985</v>
      </c>
      <c r="O65">
        <f t="shared" si="32"/>
        <v>2.2423791314876409</v>
      </c>
      <c r="P65">
        <f>H65*(1000-(1000*0.61365*EXP(17.502*T65/(240.97+T65))/(BW65+BX65)+BT65)/2)/(1000*0.61365*EXP(17.502*T65/(240.97+T65))/(BW65+BX65)-BT65)</f>
        <v>0.1885884614592947</v>
      </c>
      <c r="Q65">
        <f t="shared" si="33"/>
        <v>0.11865926314525672</v>
      </c>
      <c r="R65">
        <f t="shared" si="34"/>
        <v>273.59584428856948</v>
      </c>
      <c r="S65">
        <f>(BY65+(R65+2*0.95*0.0000000567*(((BY65+$B$7)+273)^4-(BY65+273)^4)-44100*H65)/(1.84*29.3*O65+8*0.95*0.0000000567*(BY65+273)^3))</f>
        <v>28.762222241129397</v>
      </c>
      <c r="T65">
        <f>($C$7*BZ65+$D$7*CA65+$E$7*S65)</f>
        <v>29.165800000000001</v>
      </c>
      <c r="U65">
        <f>0.61365*EXP(17.502*T65/(240.97+T65))</f>
        <v>4.0605198335502477</v>
      </c>
      <c r="V65">
        <f t="shared" si="35"/>
        <v>65.124159738973233</v>
      </c>
      <c r="W65">
        <f t="shared" si="36"/>
        <v>2.4373179304319001</v>
      </c>
      <c r="X65">
        <f t="shared" si="37"/>
        <v>3.7425710215702011</v>
      </c>
      <c r="Y65">
        <f t="shared" si="38"/>
        <v>1.6232019031183476</v>
      </c>
      <c r="Z65">
        <f>(-H65*44100)</f>
        <v>-140.99125459323048</v>
      </c>
      <c r="AA65">
        <f>2*29.3*O65*0.92*(BY65-T65)</f>
        <v>-169.67072023454517</v>
      </c>
      <c r="AB65">
        <f>2*0.95*0.0000000567*(((BY65+$B$7)+273)^4-(T65+273)^4)</f>
        <v>-16.569828349951244</v>
      </c>
      <c r="AC65">
        <f t="shared" si="39"/>
        <v>-53.635958889157422</v>
      </c>
      <c r="AD65">
        <v>-4.0978895761072297E-2</v>
      </c>
      <c r="AE65">
        <v>4.60024004402423E-2</v>
      </c>
      <c r="AF65">
        <v>3.4416049762447898</v>
      </c>
      <c r="AG65">
        <v>132</v>
      </c>
      <c r="AH65">
        <v>26</v>
      </c>
      <c r="AI65">
        <f t="shared" si="40"/>
        <v>1.0050908622487802</v>
      </c>
      <c r="AJ65">
        <f t="shared" si="41"/>
        <v>0.50908622487801924</v>
      </c>
      <c r="AK65">
        <f t="shared" si="42"/>
        <v>52121.620005974051</v>
      </c>
      <c r="AL65">
        <v>0</v>
      </c>
      <c r="AM65">
        <v>0</v>
      </c>
      <c r="AN65">
        <v>0</v>
      </c>
      <c r="AO65">
        <f t="shared" si="43"/>
        <v>0</v>
      </c>
      <c r="AP65" t="e">
        <f t="shared" si="44"/>
        <v>#DIV/0!</v>
      </c>
      <c r="AQ65">
        <v>-1</v>
      </c>
      <c r="AR65" t="s">
        <v>520</v>
      </c>
      <c r="AS65">
        <v>801.74419230769195</v>
      </c>
      <c r="AT65">
        <v>1044.8599999999999</v>
      </c>
      <c r="AU65">
        <f t="shared" si="45"/>
        <v>0.23267787808156881</v>
      </c>
      <c r="AV65">
        <v>0.5</v>
      </c>
      <c r="AW65">
        <f t="shared" si="46"/>
        <v>1429.1859072741734</v>
      </c>
      <c r="AX65">
        <f>I65</f>
        <v>3.3835178887312893</v>
      </c>
      <c r="AY65">
        <f t="shared" si="47"/>
        <v>166.26997214431822</v>
      </c>
      <c r="AZ65">
        <f t="shared" si="48"/>
        <v>0.47347970062974942</v>
      </c>
      <c r="BA65">
        <f t="shared" si="49"/>
        <v>3.0671432361740747E-3</v>
      </c>
      <c r="BB65">
        <f t="shared" si="50"/>
        <v>-1</v>
      </c>
      <c r="BC65" t="s">
        <v>521</v>
      </c>
      <c r="BD65">
        <v>550.14</v>
      </c>
      <c r="BE65">
        <f t="shared" si="51"/>
        <v>494.71999999999991</v>
      </c>
      <c r="BF65">
        <f t="shared" si="52"/>
        <v>0.4914210213702862</v>
      </c>
      <c r="BG65">
        <f t="shared" si="53"/>
        <v>1.8992620060348273</v>
      </c>
      <c r="BH65">
        <f t="shared" si="54"/>
        <v>0.23267787808156881</v>
      </c>
      <c r="BI65" t="e">
        <f t="shared" si="55"/>
        <v>#DIV/0!</v>
      </c>
      <c r="BJ65">
        <f t="shared" si="56"/>
        <v>1699.96</v>
      </c>
      <c r="BK65">
        <f t="shared" si="57"/>
        <v>1429.1859072741734</v>
      </c>
      <c r="BL65">
        <f>($B$11*$D$9+$C$11*$D$9+$F$11*((CR65+CJ65)/MAX(CR65+CJ65+CS65, 0.1)*$I$9+CS65/MAX(CR65+CJ65+CS65, 0.1)*$J$9))/($B$11+$C$11+$F$11)</f>
        <v>0.84071737409949254</v>
      </c>
      <c r="BM65">
        <f>($B$11*$K$9+$C$11*$K$9+$F$11*((CR65+CJ65)/MAX(CR65+CJ65+CS65, 0.1)*$P$9+CS65/MAX(CR65+CJ65+CS65, 0.1)*$Q$9))/($B$11+$C$11+$F$11)</f>
        <v>0.19143474819898512</v>
      </c>
      <c r="BN65">
        <v>6</v>
      </c>
      <c r="BO65">
        <v>0.5</v>
      </c>
      <c r="BP65" t="s">
        <v>271</v>
      </c>
      <c r="BQ65">
        <v>1566919902</v>
      </c>
      <c r="BR65">
        <v>95.599299999999999</v>
      </c>
      <c r="BS65">
        <v>100.005</v>
      </c>
      <c r="BT65">
        <v>24.619900000000001</v>
      </c>
      <c r="BU65">
        <v>20.8979</v>
      </c>
      <c r="BV65">
        <v>500.08199999999999</v>
      </c>
      <c r="BW65">
        <v>98.797899999999998</v>
      </c>
      <c r="BX65">
        <v>0.19998099999999999</v>
      </c>
      <c r="BY65">
        <v>27.7623</v>
      </c>
      <c r="BZ65">
        <v>29.165800000000001</v>
      </c>
      <c r="CA65">
        <v>999.9</v>
      </c>
      <c r="CB65">
        <v>10002.5</v>
      </c>
      <c r="CC65">
        <v>0</v>
      </c>
      <c r="CD65">
        <v>14.2958</v>
      </c>
      <c r="CE65">
        <v>1699.96</v>
      </c>
      <c r="CF65">
        <v>0.97601400000000005</v>
      </c>
      <c r="CG65">
        <v>2.3985599999999999E-2</v>
      </c>
      <c r="CH65">
        <v>0</v>
      </c>
      <c r="CI65">
        <v>801.35199999999998</v>
      </c>
      <c r="CJ65">
        <v>4.99986</v>
      </c>
      <c r="CK65">
        <v>13716.2</v>
      </c>
      <c r="CL65">
        <v>13809.1</v>
      </c>
      <c r="CM65">
        <v>43.375</v>
      </c>
      <c r="CN65">
        <v>45</v>
      </c>
      <c r="CO65">
        <v>44.125</v>
      </c>
      <c r="CP65">
        <v>44.125</v>
      </c>
      <c r="CQ65">
        <v>45.311999999999998</v>
      </c>
      <c r="CR65">
        <v>1654.3</v>
      </c>
      <c r="CS65">
        <v>40.65</v>
      </c>
      <c r="CT65">
        <v>0</v>
      </c>
      <c r="CU65">
        <v>113.89999985694899</v>
      </c>
      <c r="CV65">
        <v>801.74419230769195</v>
      </c>
      <c r="CW65">
        <v>-2.6366153826483498</v>
      </c>
      <c r="CX65">
        <v>-57.880341880604099</v>
      </c>
      <c r="CY65">
        <v>13723.4230769231</v>
      </c>
      <c r="CZ65">
        <v>15</v>
      </c>
      <c r="DA65">
        <v>1566919857.0999999</v>
      </c>
      <c r="DB65" t="s">
        <v>522</v>
      </c>
      <c r="DC65">
        <v>49</v>
      </c>
      <c r="DD65">
        <v>-0.218</v>
      </c>
      <c r="DE65">
        <v>0.19900000000000001</v>
      </c>
      <c r="DF65">
        <v>100</v>
      </c>
      <c r="DG65">
        <v>21</v>
      </c>
      <c r="DH65">
        <v>0.11</v>
      </c>
      <c r="DI65">
        <v>0.03</v>
      </c>
      <c r="DJ65">
        <v>3.4142940655051301</v>
      </c>
      <c r="DK65">
        <v>-4.5237880416953202E-2</v>
      </c>
      <c r="DL65">
        <v>4.0309475667526101E-2</v>
      </c>
      <c r="DM65">
        <v>1</v>
      </c>
      <c r="DN65">
        <v>0.194778019379161</v>
      </c>
      <c r="DO65">
        <v>1.63528241756274E-2</v>
      </c>
      <c r="DP65">
        <v>3.89578985529616E-3</v>
      </c>
      <c r="DQ65">
        <v>1</v>
      </c>
      <c r="DR65">
        <v>2</v>
      </c>
      <c r="DS65">
        <v>2</v>
      </c>
      <c r="DT65" t="s">
        <v>273</v>
      </c>
      <c r="DU65">
        <v>1.86737</v>
      </c>
      <c r="DV65">
        <v>1.86392</v>
      </c>
      <c r="DW65">
        <v>1.8695299999999999</v>
      </c>
      <c r="DX65">
        <v>1.8675200000000001</v>
      </c>
      <c r="DY65">
        <v>1.8721000000000001</v>
      </c>
      <c r="DZ65">
        <v>1.86463</v>
      </c>
      <c r="EA65">
        <v>1.8662300000000001</v>
      </c>
      <c r="EB65">
        <v>1.86615</v>
      </c>
      <c r="EC65" t="s">
        <v>274</v>
      </c>
      <c r="ED65" t="s">
        <v>19</v>
      </c>
      <c r="EE65" t="s">
        <v>19</v>
      </c>
      <c r="EF65" t="s">
        <v>19</v>
      </c>
      <c r="EG65" t="s">
        <v>275</v>
      </c>
      <c r="EH65" t="s">
        <v>276</v>
      </c>
      <c r="EI65" t="s">
        <v>277</v>
      </c>
      <c r="EJ65" t="s">
        <v>277</v>
      </c>
      <c r="EK65" t="s">
        <v>277</v>
      </c>
      <c r="EL65" t="s">
        <v>277</v>
      </c>
      <c r="EM65">
        <v>0</v>
      </c>
      <c r="EN65">
        <v>100</v>
      </c>
      <c r="EO65">
        <v>100</v>
      </c>
      <c r="EP65">
        <v>-0.218</v>
      </c>
      <c r="EQ65">
        <v>0.19900000000000001</v>
      </c>
      <c r="ER65">
        <v>2</v>
      </c>
      <c r="ES65">
        <v>349.85</v>
      </c>
      <c r="ET65">
        <v>521.32100000000003</v>
      </c>
      <c r="EU65">
        <v>24.9999</v>
      </c>
      <c r="EV65">
        <v>28.206399999999999</v>
      </c>
      <c r="EW65">
        <v>30.000299999999999</v>
      </c>
      <c r="EX65">
        <v>28.2075</v>
      </c>
      <c r="EY65">
        <v>28.203700000000001</v>
      </c>
      <c r="EZ65">
        <v>8.0978899999999996</v>
      </c>
      <c r="FA65">
        <v>24.635999999999999</v>
      </c>
      <c r="FB65">
        <v>23.533799999999999</v>
      </c>
      <c r="FC65">
        <v>25</v>
      </c>
      <c r="FD65">
        <v>100</v>
      </c>
      <c r="FE65">
        <v>20.842300000000002</v>
      </c>
      <c r="FF65">
        <v>101.607</v>
      </c>
      <c r="FG65">
        <v>102.124</v>
      </c>
    </row>
    <row r="66" spans="1:163" x14ac:dyDescent="0.2">
      <c r="A66">
        <v>50</v>
      </c>
      <c r="B66">
        <v>1566919976.5999999</v>
      </c>
      <c r="C66">
        <v>6628.7999999523199</v>
      </c>
      <c r="D66" t="s">
        <v>523</v>
      </c>
      <c r="E66" t="s">
        <v>524</v>
      </c>
      <c r="F66" t="s">
        <v>499</v>
      </c>
      <c r="G66">
        <v>1566919976.5999999</v>
      </c>
      <c r="H66">
        <f t="shared" si="29"/>
        <v>3.0547787365421027E-3</v>
      </c>
      <c r="I66">
        <f t="shared" si="30"/>
        <v>0.11442317984142436</v>
      </c>
      <c r="J66">
        <f>BR66 - IF(AI66&gt;1, I66*BN66*100/(AK66*CB66), 0)</f>
        <v>49.510099866384515</v>
      </c>
      <c r="K66">
        <f>((Q66-H66/2)*J66-I66)/(Q66+H66/2)</f>
        <v>47.190828323079621</v>
      </c>
      <c r="L66">
        <f>K66*(BW66+BX66)/1000</f>
        <v>4.6717512337439953</v>
      </c>
      <c r="M66">
        <f>(BR66 - IF(AI66&gt;1, I66*BN66*100/(AK66*CB66), 0))*(BW66+BX66)/1000</f>
        <v>4.9013521981441652</v>
      </c>
      <c r="N66">
        <f t="shared" si="31"/>
        <v>0.18805970270630012</v>
      </c>
      <c r="O66">
        <f t="shared" si="32"/>
        <v>2.2310393226099494</v>
      </c>
      <c r="P66">
        <f>H66*(1000-(1000*0.61365*EXP(17.502*T66/(240.97+T66))/(BW66+BX66)+BT66)/2)/(1000*0.61365*EXP(17.502*T66/(240.97+T66))/(BW66+BX66)-BT66)</f>
        <v>0.17967601623339077</v>
      </c>
      <c r="Q66">
        <f t="shared" si="33"/>
        <v>0.11301960316662032</v>
      </c>
      <c r="R66">
        <f t="shared" si="34"/>
        <v>273.59958469348686</v>
      </c>
      <c r="S66">
        <f>(BY66+(R66+2*0.95*0.0000000567*(((BY66+$B$7)+273)^4-(BY66+273)^4)-44100*H66)/(1.84*29.3*O66+8*0.95*0.0000000567*(BY66+273)^3))</f>
        <v>28.816120441847779</v>
      </c>
      <c r="T66">
        <f>($C$7*BZ66+$D$7*CA66+$E$7*S66)</f>
        <v>29.1812</v>
      </c>
      <c r="U66">
        <f>0.61365*EXP(17.502*T66/(240.97+T66))</f>
        <v>4.064135240943723</v>
      </c>
      <c r="V66">
        <f t="shared" si="35"/>
        <v>65.090148330450972</v>
      </c>
      <c r="W66">
        <f t="shared" si="36"/>
        <v>2.4362868892648999</v>
      </c>
      <c r="X66">
        <f t="shared" si="37"/>
        <v>3.7429425984656075</v>
      </c>
      <c r="Y66">
        <f t="shared" si="38"/>
        <v>1.6278483516788231</v>
      </c>
      <c r="Z66">
        <f>(-H66*44100)</f>
        <v>-134.71574228150672</v>
      </c>
      <c r="AA66">
        <f>2*29.3*O66*0.92*(BY66-T66)</f>
        <v>-170.46052116648821</v>
      </c>
      <c r="AB66">
        <f>2*0.95*0.0000000567*(((BY66+$B$7)+273)^4-(T66+273)^4)</f>
        <v>-16.732997013677586</v>
      </c>
      <c r="AC66">
        <f t="shared" si="39"/>
        <v>-48.309675768185627</v>
      </c>
      <c r="AD66">
        <v>-4.0675228588752797E-2</v>
      </c>
      <c r="AE66">
        <v>4.5661507436608302E-2</v>
      </c>
      <c r="AF66">
        <v>3.4213785071854002</v>
      </c>
      <c r="AG66">
        <v>61</v>
      </c>
      <c r="AH66">
        <v>12</v>
      </c>
      <c r="AI66">
        <f t="shared" si="40"/>
        <v>1.0023630394957819</v>
      </c>
      <c r="AJ66">
        <f t="shared" si="41"/>
        <v>0.23630394957818712</v>
      </c>
      <c r="AK66">
        <f t="shared" si="42"/>
        <v>51750.421876899331</v>
      </c>
      <c r="AL66">
        <v>0</v>
      </c>
      <c r="AM66">
        <v>0</v>
      </c>
      <c r="AN66">
        <v>0</v>
      </c>
      <c r="AO66">
        <f t="shared" si="43"/>
        <v>0</v>
      </c>
      <c r="AP66" t="e">
        <f t="shared" si="44"/>
        <v>#DIV/0!</v>
      </c>
      <c r="AQ66">
        <v>-1</v>
      </c>
      <c r="AR66" t="s">
        <v>525</v>
      </c>
      <c r="AS66">
        <v>806.21830769230803</v>
      </c>
      <c r="AT66">
        <v>1023.72</v>
      </c>
      <c r="AU66">
        <f t="shared" si="45"/>
        <v>0.21246209149737427</v>
      </c>
      <c r="AV66">
        <v>0.5</v>
      </c>
      <c r="AW66">
        <f t="shared" si="46"/>
        <v>1429.2030001004553</v>
      </c>
      <c r="AX66">
        <f>I66</f>
        <v>0.11442317984142436</v>
      </c>
      <c r="AY66">
        <f t="shared" si="47"/>
        <v>151.82572928783236</v>
      </c>
      <c r="AZ66">
        <f t="shared" si="48"/>
        <v>0.46358379244324621</v>
      </c>
      <c r="BA66">
        <f t="shared" si="49"/>
        <v>7.7975149769703405E-4</v>
      </c>
      <c r="BB66">
        <f t="shared" si="50"/>
        <v>-1</v>
      </c>
      <c r="BC66" t="s">
        <v>526</v>
      </c>
      <c r="BD66">
        <v>549.14</v>
      </c>
      <c r="BE66">
        <f t="shared" si="51"/>
        <v>474.58000000000004</v>
      </c>
      <c r="BF66">
        <f t="shared" si="52"/>
        <v>0.45830353640627919</v>
      </c>
      <c r="BG66">
        <f t="shared" si="53"/>
        <v>1.8642240594383948</v>
      </c>
      <c r="BH66">
        <f t="shared" si="54"/>
        <v>0.21246209149737427</v>
      </c>
      <c r="BI66" t="e">
        <f t="shared" si="55"/>
        <v>#DIV/0!</v>
      </c>
      <c r="BJ66">
        <f t="shared" si="56"/>
        <v>1699.98</v>
      </c>
      <c r="BK66">
        <f t="shared" si="57"/>
        <v>1429.2030001004553</v>
      </c>
      <c r="BL66">
        <f>($B$11*$D$9+$C$11*$D$9+$F$11*((CR66+CJ66)/MAX(CR66+CJ66+CS66, 0.1)*$I$9+CS66/MAX(CR66+CJ66+CS66, 0.1)*$J$9))/($B$11+$C$11+$F$11)</f>
        <v>0.8407175379124785</v>
      </c>
      <c r="BM66">
        <f>($B$11*$K$9+$C$11*$K$9+$F$11*((CR66+CJ66)/MAX(CR66+CJ66+CS66, 0.1)*$P$9+CS66/MAX(CR66+CJ66+CS66, 0.1)*$Q$9))/($B$11+$C$11+$F$11)</f>
        <v>0.19143507582495714</v>
      </c>
      <c r="BN66">
        <v>6</v>
      </c>
      <c r="BO66">
        <v>0.5</v>
      </c>
      <c r="BP66" t="s">
        <v>271</v>
      </c>
      <c r="BQ66">
        <v>1566919976.5999999</v>
      </c>
      <c r="BR66">
        <v>49.510100000000001</v>
      </c>
      <c r="BS66">
        <v>49.828800000000001</v>
      </c>
      <c r="BT66">
        <v>24.6097</v>
      </c>
      <c r="BU66">
        <v>21.040299999999998</v>
      </c>
      <c r="BV66">
        <v>499.64699999999999</v>
      </c>
      <c r="BW66">
        <v>98.794200000000004</v>
      </c>
      <c r="BX66">
        <v>0.202817</v>
      </c>
      <c r="BY66">
        <v>27.763999999999999</v>
      </c>
      <c r="BZ66">
        <v>29.1812</v>
      </c>
      <c r="CA66">
        <v>999.9</v>
      </c>
      <c r="CB66">
        <v>9928.75</v>
      </c>
      <c r="CC66">
        <v>0</v>
      </c>
      <c r="CD66">
        <v>14.0869</v>
      </c>
      <c r="CE66">
        <v>1699.98</v>
      </c>
      <c r="CF66">
        <v>0.97601400000000005</v>
      </c>
      <c r="CG66">
        <v>2.3985599999999999E-2</v>
      </c>
      <c r="CH66">
        <v>0</v>
      </c>
      <c r="CI66">
        <v>805.84299999999996</v>
      </c>
      <c r="CJ66">
        <v>4.99986</v>
      </c>
      <c r="CK66">
        <v>13787.9</v>
      </c>
      <c r="CL66">
        <v>13809.2</v>
      </c>
      <c r="CM66">
        <v>43.436999999999998</v>
      </c>
      <c r="CN66">
        <v>45</v>
      </c>
      <c r="CO66">
        <v>44.186999999999998</v>
      </c>
      <c r="CP66">
        <v>44.125</v>
      </c>
      <c r="CQ66">
        <v>45.375</v>
      </c>
      <c r="CR66">
        <v>1654.32</v>
      </c>
      <c r="CS66">
        <v>40.659999999999997</v>
      </c>
      <c r="CT66">
        <v>0</v>
      </c>
      <c r="CU66">
        <v>73.799999952316298</v>
      </c>
      <c r="CV66">
        <v>806.21830769230803</v>
      </c>
      <c r="CW66">
        <v>-2.5683418686393802</v>
      </c>
      <c r="CX66">
        <v>-41.750427334502497</v>
      </c>
      <c r="CY66">
        <v>13792.615384615399</v>
      </c>
      <c r="CZ66">
        <v>15</v>
      </c>
      <c r="DA66">
        <v>1566919969.5999999</v>
      </c>
      <c r="DB66" t="s">
        <v>527</v>
      </c>
      <c r="DC66">
        <v>50</v>
      </c>
      <c r="DD66">
        <v>-0.19500000000000001</v>
      </c>
      <c r="DE66">
        <v>0.19900000000000001</v>
      </c>
      <c r="DF66">
        <v>50</v>
      </c>
      <c r="DG66">
        <v>21</v>
      </c>
      <c r="DH66">
        <v>0.31</v>
      </c>
      <c r="DI66">
        <v>0.02</v>
      </c>
      <c r="DJ66">
        <v>-4.0286616265691798E-4</v>
      </c>
      <c r="DK66">
        <v>0.24579334123066601</v>
      </c>
      <c r="DL66">
        <v>0.101651396262754</v>
      </c>
      <c r="DM66">
        <v>1</v>
      </c>
      <c r="DN66">
        <v>7.2315927960551599E-2</v>
      </c>
      <c r="DO66">
        <v>-0.236785136637817</v>
      </c>
      <c r="DP66">
        <v>8.7184709408604205E-2</v>
      </c>
      <c r="DQ66">
        <v>1</v>
      </c>
      <c r="DR66">
        <v>2</v>
      </c>
      <c r="DS66">
        <v>2</v>
      </c>
      <c r="DT66" t="s">
        <v>273</v>
      </c>
      <c r="DU66">
        <v>1.86737</v>
      </c>
      <c r="DV66">
        <v>1.8639300000000001</v>
      </c>
      <c r="DW66">
        <v>1.8695200000000001</v>
      </c>
      <c r="DX66">
        <v>1.8675200000000001</v>
      </c>
      <c r="DY66">
        <v>1.8721099999999999</v>
      </c>
      <c r="DZ66">
        <v>1.8646400000000001</v>
      </c>
      <c r="EA66">
        <v>1.86626</v>
      </c>
      <c r="EB66">
        <v>1.86615</v>
      </c>
      <c r="EC66" t="s">
        <v>274</v>
      </c>
      <c r="ED66" t="s">
        <v>19</v>
      </c>
      <c r="EE66" t="s">
        <v>19</v>
      </c>
      <c r="EF66" t="s">
        <v>19</v>
      </c>
      <c r="EG66" t="s">
        <v>275</v>
      </c>
      <c r="EH66" t="s">
        <v>276</v>
      </c>
      <c r="EI66" t="s">
        <v>277</v>
      </c>
      <c r="EJ66" t="s">
        <v>277</v>
      </c>
      <c r="EK66" t="s">
        <v>277</v>
      </c>
      <c r="EL66" t="s">
        <v>277</v>
      </c>
      <c r="EM66">
        <v>0</v>
      </c>
      <c r="EN66">
        <v>100</v>
      </c>
      <c r="EO66">
        <v>100</v>
      </c>
      <c r="EP66">
        <v>-0.19500000000000001</v>
      </c>
      <c r="EQ66">
        <v>0.19900000000000001</v>
      </c>
      <c r="ER66">
        <v>2</v>
      </c>
      <c r="ES66">
        <v>427.971</v>
      </c>
      <c r="ET66">
        <v>523.803</v>
      </c>
      <c r="EU66">
        <v>24.999400000000001</v>
      </c>
      <c r="EV66">
        <v>28.2362</v>
      </c>
      <c r="EW66">
        <v>30.0001</v>
      </c>
      <c r="EX66">
        <v>28.261700000000001</v>
      </c>
      <c r="EY66">
        <v>28.2437</v>
      </c>
      <c r="EZ66">
        <v>5.6510699999999998</v>
      </c>
      <c r="FA66">
        <v>23.6417</v>
      </c>
      <c r="FB66">
        <v>23.609100000000002</v>
      </c>
      <c r="FC66">
        <v>25</v>
      </c>
      <c r="FD66">
        <v>50</v>
      </c>
      <c r="FE66">
        <v>20.958500000000001</v>
      </c>
      <c r="FF66">
        <v>101.602</v>
      </c>
      <c r="FG66">
        <v>102.121</v>
      </c>
    </row>
    <row r="67" spans="1:163" x14ac:dyDescent="0.2">
      <c r="A67">
        <v>51</v>
      </c>
      <c r="B67">
        <v>1566920095</v>
      </c>
      <c r="C67">
        <v>6747.2000000476801</v>
      </c>
      <c r="D67" t="s">
        <v>528</v>
      </c>
      <c r="E67" t="s">
        <v>529</v>
      </c>
      <c r="F67" t="s">
        <v>499</v>
      </c>
      <c r="G67">
        <v>1566920095</v>
      </c>
      <c r="H67">
        <f t="shared" si="29"/>
        <v>3.2427514884208969E-3</v>
      </c>
      <c r="I67">
        <f t="shared" si="30"/>
        <v>21.608749040108172</v>
      </c>
      <c r="J67">
        <f>BR67 - IF(AI67&gt;1, I67*BN67*100/(AK67*CB67), 0)</f>
        <v>372.7209751564605</v>
      </c>
      <c r="K67">
        <f>((Q67-H67/2)*J67-I67)/(Q67+H67/2)</f>
        <v>188.67089473686025</v>
      </c>
      <c r="L67">
        <f>K67*(BW67+BX67)/1000</f>
        <v>18.676796009254428</v>
      </c>
      <c r="M67">
        <f>(BR67 - IF(AI67&gt;1, I67*BN67*100/(AK67*CB67), 0))*(BW67+BX67)/1000</f>
        <v>36.896171140103242</v>
      </c>
      <c r="N67">
        <f t="shared" si="31"/>
        <v>0.20421380413562293</v>
      </c>
      <c r="O67">
        <f t="shared" si="32"/>
        <v>2.2430417620806025</v>
      </c>
      <c r="P67">
        <f>H67*(1000-(1000*0.61365*EXP(17.502*T67/(240.97+T67))/(BW67+BX67)+BT67)/2)/(1000*0.61365*EXP(17.502*T67/(240.97+T67))/(BW67+BX67)-BT67)</f>
        <v>0.19441844355766405</v>
      </c>
      <c r="Q67">
        <f t="shared" si="33"/>
        <v>0.12235243880149925</v>
      </c>
      <c r="R67">
        <f t="shared" si="34"/>
        <v>273.59584428856948</v>
      </c>
      <c r="S67">
        <f>(BY67+(R67+2*0.95*0.0000000567*(((BY67+$B$7)+273)^4-(BY67+273)^4)-44100*H67)/(1.84*29.3*O67+8*0.95*0.0000000567*(BY67+273)^3))</f>
        <v>28.716096207882359</v>
      </c>
      <c r="T67">
        <f>($C$7*BZ67+$D$7*CA67+$E$7*S67)</f>
        <v>29.032299999999999</v>
      </c>
      <c r="U67">
        <f>0.61365*EXP(17.502*T67/(240.97+T67))</f>
        <v>4.0292958155488821</v>
      </c>
      <c r="V67">
        <f t="shared" si="35"/>
        <v>65.100833482488895</v>
      </c>
      <c r="W67">
        <f t="shared" si="36"/>
        <v>2.4320801100399998</v>
      </c>
      <c r="X67">
        <f t="shared" si="37"/>
        <v>3.7358663168178809</v>
      </c>
      <c r="Y67">
        <f t="shared" si="38"/>
        <v>1.5972157055088823</v>
      </c>
      <c r="Z67">
        <f>(-H67*44100)</f>
        <v>-143.00534063936155</v>
      </c>
      <c r="AA67">
        <f>2*29.3*O67*0.92*(BY67-T67)</f>
        <v>-157.28957652771027</v>
      </c>
      <c r="AB67">
        <f>2*0.95*0.0000000567*(((BY67+$B$7)+273)^4-(T67+273)^4)</f>
        <v>-15.343609226061428</v>
      </c>
      <c r="AC67">
        <f t="shared" si="39"/>
        <v>-42.042682104563738</v>
      </c>
      <c r="AD67">
        <v>-4.0996682702900702E-2</v>
      </c>
      <c r="AE67">
        <v>4.6022367840666302E-2</v>
      </c>
      <c r="AF67">
        <v>3.4427881323410299</v>
      </c>
      <c r="AG67">
        <v>132</v>
      </c>
      <c r="AH67">
        <v>26</v>
      </c>
      <c r="AI67">
        <f t="shared" si="40"/>
        <v>1.0050882249801887</v>
      </c>
      <c r="AJ67">
        <f t="shared" si="41"/>
        <v>0.50882249801886825</v>
      </c>
      <c r="AK67">
        <f t="shared" si="42"/>
        <v>52148.498234237639</v>
      </c>
      <c r="AL67">
        <v>0</v>
      </c>
      <c r="AM67">
        <v>0</v>
      </c>
      <c r="AN67">
        <v>0</v>
      </c>
      <c r="AO67">
        <f t="shared" si="43"/>
        <v>0</v>
      </c>
      <c r="AP67" t="e">
        <f t="shared" si="44"/>
        <v>#DIV/0!</v>
      </c>
      <c r="AQ67">
        <v>-1</v>
      </c>
      <c r="AR67" t="s">
        <v>530</v>
      </c>
      <c r="AS67">
        <v>797.91488461538495</v>
      </c>
      <c r="AT67">
        <v>1157.77</v>
      </c>
      <c r="AU67">
        <f t="shared" si="45"/>
        <v>0.31081744680257306</v>
      </c>
      <c r="AV67">
        <v>0.5</v>
      </c>
      <c r="AW67">
        <f t="shared" si="46"/>
        <v>1429.1859072741734</v>
      </c>
      <c r="AX67">
        <f>I67</f>
        <v>21.608749040108172</v>
      </c>
      <c r="AY67">
        <f t="shared" si="47"/>
        <v>222.10795735258876</v>
      </c>
      <c r="AZ67">
        <f t="shared" si="48"/>
        <v>0.54020228542802107</v>
      </c>
      <c r="BA67">
        <f t="shared" si="49"/>
        <v>1.5819319883463513E-2</v>
      </c>
      <c r="BB67">
        <f t="shared" si="50"/>
        <v>-1</v>
      </c>
      <c r="BC67" t="s">
        <v>531</v>
      </c>
      <c r="BD67">
        <v>532.34</v>
      </c>
      <c r="BE67">
        <f t="shared" si="51"/>
        <v>625.42999999999995</v>
      </c>
      <c r="BF67">
        <f t="shared" si="52"/>
        <v>0.57537232845340813</v>
      </c>
      <c r="BG67">
        <f t="shared" si="53"/>
        <v>2.1748694443400831</v>
      </c>
      <c r="BH67">
        <f t="shared" si="54"/>
        <v>0.31081744680257306</v>
      </c>
      <c r="BI67" t="e">
        <f t="shared" si="55"/>
        <v>#DIV/0!</v>
      </c>
      <c r="BJ67">
        <f t="shared" si="56"/>
        <v>1699.96</v>
      </c>
      <c r="BK67">
        <f t="shared" si="57"/>
        <v>1429.1859072741734</v>
      </c>
      <c r="BL67">
        <f>($B$11*$D$9+$C$11*$D$9+$F$11*((CR67+CJ67)/MAX(CR67+CJ67+CS67, 0.1)*$I$9+CS67/MAX(CR67+CJ67+CS67, 0.1)*$J$9))/($B$11+$C$11+$F$11)</f>
        <v>0.84071737409949254</v>
      </c>
      <c r="BM67">
        <f>($B$11*$K$9+$C$11*$K$9+$F$11*((CR67+CJ67)/MAX(CR67+CJ67+CS67, 0.1)*$P$9+CS67/MAX(CR67+CJ67+CS67, 0.1)*$Q$9))/($B$11+$C$11+$F$11)</f>
        <v>0.19143474819898512</v>
      </c>
      <c r="BN67">
        <v>6</v>
      </c>
      <c r="BO67">
        <v>0.5</v>
      </c>
      <c r="BP67" t="s">
        <v>271</v>
      </c>
      <c r="BQ67">
        <v>1566920095</v>
      </c>
      <c r="BR67">
        <v>372.721</v>
      </c>
      <c r="BS67">
        <v>399.96699999999998</v>
      </c>
      <c r="BT67">
        <v>24.5686</v>
      </c>
      <c r="BU67">
        <v>20.793099999999999</v>
      </c>
      <c r="BV67">
        <v>500.06599999999997</v>
      </c>
      <c r="BW67">
        <v>98.791399999999996</v>
      </c>
      <c r="BX67">
        <v>0.2</v>
      </c>
      <c r="BY67">
        <v>27.7316</v>
      </c>
      <c r="BZ67">
        <v>29.032299999999999</v>
      </c>
      <c r="CA67">
        <v>999.9</v>
      </c>
      <c r="CB67">
        <v>10007.5</v>
      </c>
      <c r="CC67">
        <v>0</v>
      </c>
      <c r="CD67">
        <v>14.140499999999999</v>
      </c>
      <c r="CE67">
        <v>1699.96</v>
      </c>
      <c r="CF67">
        <v>0.97601400000000005</v>
      </c>
      <c r="CG67">
        <v>2.3985599999999999E-2</v>
      </c>
      <c r="CH67">
        <v>0</v>
      </c>
      <c r="CI67">
        <v>797.75599999999997</v>
      </c>
      <c r="CJ67">
        <v>4.99986</v>
      </c>
      <c r="CK67">
        <v>13665</v>
      </c>
      <c r="CL67">
        <v>13809</v>
      </c>
      <c r="CM67">
        <v>43.436999999999998</v>
      </c>
      <c r="CN67">
        <v>44.936999999999998</v>
      </c>
      <c r="CO67">
        <v>44.186999999999998</v>
      </c>
      <c r="CP67">
        <v>44.125</v>
      </c>
      <c r="CQ67">
        <v>45.375</v>
      </c>
      <c r="CR67">
        <v>1654.3</v>
      </c>
      <c r="CS67">
        <v>40.65</v>
      </c>
      <c r="CT67">
        <v>0</v>
      </c>
      <c r="CU67">
        <v>117.89999985694899</v>
      </c>
      <c r="CV67">
        <v>797.91488461538495</v>
      </c>
      <c r="CW67">
        <v>-3.3402735136983002</v>
      </c>
      <c r="CX67">
        <v>-64.0341881723878</v>
      </c>
      <c r="CY67">
        <v>13674.1769230769</v>
      </c>
      <c r="CZ67">
        <v>15</v>
      </c>
      <c r="DA67">
        <v>1566920049.5</v>
      </c>
      <c r="DB67" t="s">
        <v>532</v>
      </c>
      <c r="DC67">
        <v>51</v>
      </c>
      <c r="DD67">
        <v>-9.1999999999999998E-2</v>
      </c>
      <c r="DE67">
        <v>0.20100000000000001</v>
      </c>
      <c r="DF67">
        <v>400</v>
      </c>
      <c r="DG67">
        <v>21</v>
      </c>
      <c r="DH67">
        <v>0.12</v>
      </c>
      <c r="DI67">
        <v>0.03</v>
      </c>
      <c r="DJ67">
        <v>21.584814490406501</v>
      </c>
      <c r="DK67">
        <v>6.9947251130338499E-3</v>
      </c>
      <c r="DL67">
        <v>5.2397259892350098E-2</v>
      </c>
      <c r="DM67">
        <v>1</v>
      </c>
      <c r="DN67">
        <v>0.20271216134922601</v>
      </c>
      <c r="DO67">
        <v>1.31106651351668E-2</v>
      </c>
      <c r="DP67">
        <v>2.7251292442076499E-3</v>
      </c>
      <c r="DQ67">
        <v>1</v>
      </c>
      <c r="DR67">
        <v>2</v>
      </c>
      <c r="DS67">
        <v>2</v>
      </c>
      <c r="DT67" t="s">
        <v>273</v>
      </c>
      <c r="DU67">
        <v>1.86737</v>
      </c>
      <c r="DV67">
        <v>1.86395</v>
      </c>
      <c r="DW67">
        <v>1.8695299999999999</v>
      </c>
      <c r="DX67">
        <v>1.8675200000000001</v>
      </c>
      <c r="DY67">
        <v>1.87212</v>
      </c>
      <c r="DZ67">
        <v>1.86467</v>
      </c>
      <c r="EA67">
        <v>1.8662099999999999</v>
      </c>
      <c r="EB67">
        <v>1.86616</v>
      </c>
      <c r="EC67" t="s">
        <v>274</v>
      </c>
      <c r="ED67" t="s">
        <v>19</v>
      </c>
      <c r="EE67" t="s">
        <v>19</v>
      </c>
      <c r="EF67" t="s">
        <v>19</v>
      </c>
      <c r="EG67" t="s">
        <v>275</v>
      </c>
      <c r="EH67" t="s">
        <v>276</v>
      </c>
      <c r="EI67" t="s">
        <v>277</v>
      </c>
      <c r="EJ67" t="s">
        <v>277</v>
      </c>
      <c r="EK67" t="s">
        <v>277</v>
      </c>
      <c r="EL67" t="s">
        <v>277</v>
      </c>
      <c r="EM67">
        <v>0</v>
      </c>
      <c r="EN67">
        <v>100</v>
      </c>
      <c r="EO67">
        <v>100</v>
      </c>
      <c r="EP67">
        <v>-9.1999999999999998E-2</v>
      </c>
      <c r="EQ67">
        <v>0.20100000000000001</v>
      </c>
      <c r="ER67">
        <v>2</v>
      </c>
      <c r="ES67">
        <v>350.185</v>
      </c>
      <c r="ET67">
        <v>520.99400000000003</v>
      </c>
      <c r="EU67">
        <v>24.999500000000001</v>
      </c>
      <c r="EV67">
        <v>28.2624</v>
      </c>
      <c r="EW67">
        <v>30.0001</v>
      </c>
      <c r="EX67">
        <v>28.267700000000001</v>
      </c>
      <c r="EY67">
        <v>28.263200000000001</v>
      </c>
      <c r="EZ67">
        <v>22.086099999999998</v>
      </c>
      <c r="FA67">
        <v>25.860600000000002</v>
      </c>
      <c r="FB67">
        <v>23.592400000000001</v>
      </c>
      <c r="FC67">
        <v>25</v>
      </c>
      <c r="FD67">
        <v>400</v>
      </c>
      <c r="FE67">
        <v>20.805099999999999</v>
      </c>
      <c r="FF67">
        <v>101.59699999999999</v>
      </c>
      <c r="FG67">
        <v>102.117</v>
      </c>
    </row>
    <row r="68" spans="1:163" x14ac:dyDescent="0.2">
      <c r="A68">
        <v>52</v>
      </c>
      <c r="B68">
        <v>1566920212.0999999</v>
      </c>
      <c r="C68">
        <v>6864.2999999523199</v>
      </c>
      <c r="D68" t="s">
        <v>533</v>
      </c>
      <c r="E68" t="s">
        <v>534</v>
      </c>
      <c r="F68" t="s">
        <v>499</v>
      </c>
      <c r="G68">
        <v>1566920212.0999999</v>
      </c>
      <c r="H68">
        <f t="shared" si="29"/>
        <v>3.248292525760131E-3</v>
      </c>
      <c r="I68">
        <f t="shared" si="30"/>
        <v>26.789032088294235</v>
      </c>
      <c r="J68">
        <f>BR68 - IF(AI68&gt;1, I68*BN68*100/(AK68*CB68), 0)</f>
        <v>466.15696885233575</v>
      </c>
      <c r="K68">
        <f>((Q68-H68/2)*J68-I68)/(Q68+H68/2)</f>
        <v>239.76079886295202</v>
      </c>
      <c r="L68">
        <f>K68*(BW68+BX68)/1000</f>
        <v>23.733956484520252</v>
      </c>
      <c r="M68">
        <f>(BR68 - IF(AI68&gt;1, I68*BN68*100/(AK68*CB68), 0))*(BW68+BX68)/1000</f>
        <v>46.144946405610163</v>
      </c>
      <c r="N68">
        <f t="shared" si="31"/>
        <v>0.2060599831974021</v>
      </c>
      <c r="O68">
        <f t="shared" si="32"/>
        <v>2.2342337499483502</v>
      </c>
      <c r="P68">
        <f>H68*(1000-(1000*0.61365*EXP(17.502*T68/(240.97+T68))/(BW68+BX68)+BT68)/2)/(1000*0.61365*EXP(17.502*T68/(240.97+T68))/(BW68+BX68)-BT68)</f>
        <v>0.19605410927409675</v>
      </c>
      <c r="Q68">
        <f t="shared" si="33"/>
        <v>0.12339230736076334</v>
      </c>
      <c r="R68">
        <f t="shared" si="34"/>
        <v>273.59733725081401</v>
      </c>
      <c r="S68">
        <f>(BY68+(R68+2*0.95*0.0000000567*(((BY68+$B$7)+273)^4-(BY68+273)^4)-44100*H68)/(1.84*29.3*O68+8*0.95*0.0000000567*(BY68+273)^3))</f>
        <v>28.700710640287575</v>
      </c>
      <c r="T68">
        <f>($C$7*BZ68+$D$7*CA68+$E$7*S68)</f>
        <v>28.9724</v>
      </c>
      <c r="U68">
        <f>0.61365*EXP(17.502*T68/(240.97+T68))</f>
        <v>4.0153541188321356</v>
      </c>
      <c r="V68">
        <f t="shared" si="35"/>
        <v>65.0735646295838</v>
      </c>
      <c r="W68">
        <f t="shared" si="36"/>
        <v>2.4286341409785996</v>
      </c>
      <c r="X68">
        <f t="shared" si="37"/>
        <v>3.7321363211052554</v>
      </c>
      <c r="Y68">
        <f t="shared" si="38"/>
        <v>1.5867199778535359</v>
      </c>
      <c r="Z68">
        <f>(-H68*44100)</f>
        <v>-143.24970038602177</v>
      </c>
      <c r="AA68">
        <f>2*29.3*O68*0.92*(BY68-T68)</f>
        <v>-151.51658328744423</v>
      </c>
      <c r="AB68">
        <f>2*0.95*0.0000000567*(((BY68+$B$7)+273)^4-(T68+273)^4)</f>
        <v>-14.833031821396848</v>
      </c>
      <c r="AC68">
        <f t="shared" si="39"/>
        <v>-36.001978244048843</v>
      </c>
      <c r="AD68">
        <v>-4.07606333255221E-2</v>
      </c>
      <c r="AE68">
        <v>4.57573817354976E-2</v>
      </c>
      <c r="AF68">
        <v>3.4270722592541598</v>
      </c>
      <c r="AG68">
        <v>132</v>
      </c>
      <c r="AH68">
        <v>26</v>
      </c>
      <c r="AI68">
        <f t="shared" si="40"/>
        <v>1.0051163536747811</v>
      </c>
      <c r="AJ68">
        <f t="shared" si="41"/>
        <v>0.51163536747811378</v>
      </c>
      <c r="AK68">
        <f t="shared" si="42"/>
        <v>51863.24758549696</v>
      </c>
      <c r="AL68">
        <v>0</v>
      </c>
      <c r="AM68">
        <v>0</v>
      </c>
      <c r="AN68">
        <v>0</v>
      </c>
      <c r="AO68">
        <f t="shared" si="43"/>
        <v>0</v>
      </c>
      <c r="AP68" t="e">
        <f t="shared" si="44"/>
        <v>#DIV/0!</v>
      </c>
      <c r="AQ68">
        <v>-1</v>
      </c>
      <c r="AR68" t="s">
        <v>535</v>
      </c>
      <c r="AS68">
        <v>816.96169230769203</v>
      </c>
      <c r="AT68">
        <v>1219.77</v>
      </c>
      <c r="AU68">
        <f t="shared" si="45"/>
        <v>0.33023300105127029</v>
      </c>
      <c r="AV68">
        <v>0.5</v>
      </c>
      <c r="AW68">
        <f t="shared" si="46"/>
        <v>1429.2018001003566</v>
      </c>
      <c r="AX68">
        <f>I68</f>
        <v>26.789032088294235</v>
      </c>
      <c r="AY68">
        <f t="shared" si="47"/>
        <v>235.98479977750924</v>
      </c>
      <c r="AZ68">
        <f t="shared" si="48"/>
        <v>0.56080244636283882</v>
      </c>
      <c r="BA68">
        <f t="shared" si="49"/>
        <v>1.9443742714529835E-2</v>
      </c>
      <c r="BB68">
        <f t="shared" si="50"/>
        <v>-1</v>
      </c>
      <c r="BC68" t="s">
        <v>536</v>
      </c>
      <c r="BD68">
        <v>535.72</v>
      </c>
      <c r="BE68">
        <f t="shared" si="51"/>
        <v>684.05</v>
      </c>
      <c r="BF68">
        <f t="shared" si="52"/>
        <v>0.58885798946320878</v>
      </c>
      <c r="BG68">
        <f t="shared" si="53"/>
        <v>2.276879713283058</v>
      </c>
      <c r="BH68">
        <f t="shared" si="54"/>
        <v>0.33023300105127029</v>
      </c>
      <c r="BI68" t="e">
        <f t="shared" si="55"/>
        <v>#DIV/0!</v>
      </c>
      <c r="BJ68">
        <f t="shared" si="56"/>
        <v>1699.98</v>
      </c>
      <c r="BK68">
        <f t="shared" si="57"/>
        <v>1429.2018001003566</v>
      </c>
      <c r="BL68">
        <f>($B$11*$D$9+$C$11*$D$9+$F$11*((CR68+CJ68)/MAX(CR68+CJ68+CS68, 0.1)*$I$9+CS68/MAX(CR68+CJ68+CS68, 0.1)*$J$9))/($B$11+$C$11+$F$11)</f>
        <v>0.84071683202176295</v>
      </c>
      <c r="BM68">
        <f>($B$11*$K$9+$C$11*$K$9+$F$11*((CR68+CJ68)/MAX(CR68+CJ68+CS68, 0.1)*$P$9+CS68/MAX(CR68+CJ68+CS68, 0.1)*$Q$9))/($B$11+$C$11+$F$11)</f>
        <v>0.19143366404352583</v>
      </c>
      <c r="BN68">
        <v>6</v>
      </c>
      <c r="BO68">
        <v>0.5</v>
      </c>
      <c r="BP68" t="s">
        <v>271</v>
      </c>
      <c r="BQ68">
        <v>1566920212.0999999</v>
      </c>
      <c r="BR68">
        <v>466.15699999999998</v>
      </c>
      <c r="BS68">
        <v>499.95299999999997</v>
      </c>
      <c r="BT68">
        <v>24.534099999999999</v>
      </c>
      <c r="BU68">
        <v>20.752099999999999</v>
      </c>
      <c r="BV68">
        <v>500.06299999999999</v>
      </c>
      <c r="BW68">
        <v>98.790199999999999</v>
      </c>
      <c r="BX68">
        <v>0.19994600000000001</v>
      </c>
      <c r="BY68">
        <v>27.714500000000001</v>
      </c>
      <c r="BZ68">
        <v>28.9724</v>
      </c>
      <c r="CA68">
        <v>999.9</v>
      </c>
      <c r="CB68">
        <v>9950</v>
      </c>
      <c r="CC68">
        <v>0</v>
      </c>
      <c r="CD68">
        <v>13.8727</v>
      </c>
      <c r="CE68">
        <v>1699.98</v>
      </c>
      <c r="CF68">
        <v>0.97603399999999996</v>
      </c>
      <c r="CG68">
        <v>2.3966100000000001E-2</v>
      </c>
      <c r="CH68">
        <v>0</v>
      </c>
      <c r="CI68">
        <v>816.84100000000001</v>
      </c>
      <c r="CJ68">
        <v>4.99986</v>
      </c>
      <c r="CK68">
        <v>13982</v>
      </c>
      <c r="CL68">
        <v>13809.3</v>
      </c>
      <c r="CM68">
        <v>43.375</v>
      </c>
      <c r="CN68">
        <v>45</v>
      </c>
      <c r="CO68">
        <v>44.186999999999998</v>
      </c>
      <c r="CP68">
        <v>44.061999999999998</v>
      </c>
      <c r="CQ68">
        <v>45.311999999999998</v>
      </c>
      <c r="CR68">
        <v>1654.36</v>
      </c>
      <c r="CS68">
        <v>40.619999999999997</v>
      </c>
      <c r="CT68">
        <v>0</v>
      </c>
      <c r="CU68">
        <v>116.40000009536701</v>
      </c>
      <c r="CV68">
        <v>816.96169230769203</v>
      </c>
      <c r="CW68">
        <v>-2.6635213695891502</v>
      </c>
      <c r="CX68">
        <v>-47.0358974547024</v>
      </c>
      <c r="CY68">
        <v>13988.2</v>
      </c>
      <c r="CZ68">
        <v>15</v>
      </c>
      <c r="DA68">
        <v>1566920161.0999999</v>
      </c>
      <c r="DB68" t="s">
        <v>537</v>
      </c>
      <c r="DC68">
        <v>52</v>
      </c>
      <c r="DD68">
        <v>-0.04</v>
      </c>
      <c r="DE68">
        <v>0.19900000000000001</v>
      </c>
      <c r="DF68">
        <v>500</v>
      </c>
      <c r="DG68">
        <v>21</v>
      </c>
      <c r="DH68">
        <v>0.1</v>
      </c>
      <c r="DI68">
        <v>0.02</v>
      </c>
      <c r="DJ68">
        <v>26.859713655822102</v>
      </c>
      <c r="DK68">
        <v>-0.29961320254960599</v>
      </c>
      <c r="DL68">
        <v>0.105699140206959</v>
      </c>
      <c r="DM68">
        <v>1</v>
      </c>
      <c r="DN68">
        <v>0.20713309277008299</v>
      </c>
      <c r="DO68">
        <v>1.93115109891055E-3</v>
      </c>
      <c r="DP68">
        <v>1.67056658875112E-3</v>
      </c>
      <c r="DQ68">
        <v>1</v>
      </c>
      <c r="DR68">
        <v>2</v>
      </c>
      <c r="DS68">
        <v>2</v>
      </c>
      <c r="DT68" t="s">
        <v>273</v>
      </c>
      <c r="DU68">
        <v>1.86737</v>
      </c>
      <c r="DV68">
        <v>1.86388</v>
      </c>
      <c r="DW68">
        <v>1.86951</v>
      </c>
      <c r="DX68">
        <v>1.8675200000000001</v>
      </c>
      <c r="DY68">
        <v>1.8721000000000001</v>
      </c>
      <c r="DZ68">
        <v>1.8646199999999999</v>
      </c>
      <c r="EA68">
        <v>1.8661799999999999</v>
      </c>
      <c r="EB68">
        <v>1.86615</v>
      </c>
      <c r="EC68" t="s">
        <v>274</v>
      </c>
      <c r="ED68" t="s">
        <v>19</v>
      </c>
      <c r="EE68" t="s">
        <v>19</v>
      </c>
      <c r="EF68" t="s">
        <v>19</v>
      </c>
      <c r="EG68" t="s">
        <v>275</v>
      </c>
      <c r="EH68" t="s">
        <v>276</v>
      </c>
      <c r="EI68" t="s">
        <v>277</v>
      </c>
      <c r="EJ68" t="s">
        <v>277</v>
      </c>
      <c r="EK68" t="s">
        <v>277</v>
      </c>
      <c r="EL68" t="s">
        <v>277</v>
      </c>
      <c r="EM68">
        <v>0</v>
      </c>
      <c r="EN68">
        <v>100</v>
      </c>
      <c r="EO68">
        <v>100</v>
      </c>
      <c r="EP68">
        <v>-0.04</v>
      </c>
      <c r="EQ68">
        <v>0.19900000000000001</v>
      </c>
      <c r="ER68">
        <v>2</v>
      </c>
      <c r="ES68">
        <v>350.62799999999999</v>
      </c>
      <c r="ET68">
        <v>520.83900000000006</v>
      </c>
      <c r="EU68">
        <v>24.999700000000001</v>
      </c>
      <c r="EV68">
        <v>28.264800000000001</v>
      </c>
      <c r="EW68">
        <v>30.0001</v>
      </c>
      <c r="EX68">
        <v>28.278600000000001</v>
      </c>
      <c r="EY68">
        <v>28.275300000000001</v>
      </c>
      <c r="EZ68">
        <v>26.380700000000001</v>
      </c>
      <c r="FA68">
        <v>26.622699999999998</v>
      </c>
      <c r="FB68">
        <v>23.418500000000002</v>
      </c>
      <c r="FC68">
        <v>25</v>
      </c>
      <c r="FD68">
        <v>500</v>
      </c>
      <c r="FE68">
        <v>20.720199999999998</v>
      </c>
      <c r="FF68">
        <v>101.598</v>
      </c>
      <c r="FG68">
        <v>102.123</v>
      </c>
    </row>
    <row r="69" spans="1:163" x14ac:dyDescent="0.2">
      <c r="A69">
        <v>53</v>
      </c>
      <c r="B69">
        <v>1566920332.5999999</v>
      </c>
      <c r="C69">
        <v>6984.7999999523199</v>
      </c>
      <c r="D69" t="s">
        <v>538</v>
      </c>
      <c r="E69" t="s">
        <v>539</v>
      </c>
      <c r="F69" t="s">
        <v>499</v>
      </c>
      <c r="G69">
        <v>1566920332.5999999</v>
      </c>
      <c r="H69">
        <f t="shared" si="29"/>
        <v>3.2708439508217606E-3</v>
      </c>
      <c r="I69">
        <f t="shared" si="30"/>
        <v>30.735818103598582</v>
      </c>
      <c r="J69">
        <f>BR69 - IF(AI69&gt;1, I69*BN69*100/(AK69*CB69), 0)</f>
        <v>561.10496473460216</v>
      </c>
      <c r="K69">
        <f>((Q69-H69/2)*J69-I69)/(Q69+H69/2)</f>
        <v>303.00080297498852</v>
      </c>
      <c r="L69">
        <f>K69*(BW69+BX69)/1000</f>
        <v>29.994484292646383</v>
      </c>
      <c r="M69">
        <f>(BR69 - IF(AI69&gt;1, I69*BN69*100/(AK69*CB69), 0))*(BW69+BX69)/1000</f>
        <v>55.544585644702657</v>
      </c>
      <c r="N69">
        <f t="shared" si="31"/>
        <v>0.20805053495409989</v>
      </c>
      <c r="O69">
        <f t="shared" si="32"/>
        <v>2.244568777442276</v>
      </c>
      <c r="P69">
        <f>H69*(1000-(1000*0.61365*EXP(17.502*T69/(240.97+T69))/(BW69+BX69)+BT69)/2)/(1000*0.61365*EXP(17.502*T69/(240.97+T69))/(BW69+BX69)-BT69)</f>
        <v>0.19790003236716877</v>
      </c>
      <c r="Q69">
        <f t="shared" si="33"/>
        <v>0.12455822271913708</v>
      </c>
      <c r="R69">
        <f t="shared" si="34"/>
        <v>273.60212521998028</v>
      </c>
      <c r="S69">
        <f>(BY69+(R69+2*0.95*0.0000000567*(((BY69+$B$7)+273)^4-(BY69+273)^4)-44100*H69)/(1.84*29.3*O69+8*0.95*0.0000000567*(BY69+273)^3))</f>
        <v>28.685616723911753</v>
      </c>
      <c r="T69">
        <f>($C$7*BZ69+$D$7*CA69+$E$7*S69)</f>
        <v>28.956700000000001</v>
      </c>
      <c r="U69">
        <f>0.61365*EXP(17.502*T69/(240.97+T69))</f>
        <v>4.0117069161446794</v>
      </c>
      <c r="V69">
        <f t="shared" si="35"/>
        <v>65.091964121124391</v>
      </c>
      <c r="W69">
        <f t="shared" si="36"/>
        <v>2.4288241517294997</v>
      </c>
      <c r="X69">
        <f t="shared" si="37"/>
        <v>3.7313732724517217</v>
      </c>
      <c r="Y69">
        <f t="shared" si="38"/>
        <v>1.5828827644151797</v>
      </c>
      <c r="Z69">
        <f>(-H69*44100)</f>
        <v>-144.24421823123964</v>
      </c>
      <c r="AA69">
        <f>2*29.3*O69*0.92*(BY69-T69)</f>
        <v>-150.74115038653864</v>
      </c>
      <c r="AB69">
        <f>2*0.95*0.0000000567*(((BY69+$B$7)+273)^4-(T69+273)^4)</f>
        <v>-14.687765573567432</v>
      </c>
      <c r="AC69">
        <f t="shared" si="39"/>
        <v>-36.071008971365444</v>
      </c>
      <c r="AD69">
        <v>-4.1037690200832401E-2</v>
      </c>
      <c r="AE69">
        <v>4.6068402349548801E-2</v>
      </c>
      <c r="AF69">
        <v>3.4455152105749498</v>
      </c>
      <c r="AG69">
        <v>131</v>
      </c>
      <c r="AH69">
        <v>26</v>
      </c>
      <c r="AI69">
        <f t="shared" si="40"/>
        <v>1.0050442731464599</v>
      </c>
      <c r="AJ69">
        <f t="shared" si="41"/>
        <v>0.50442731464599433</v>
      </c>
      <c r="AK69">
        <f t="shared" si="42"/>
        <v>52202.089759784722</v>
      </c>
      <c r="AL69">
        <v>0</v>
      </c>
      <c r="AM69">
        <v>0</v>
      </c>
      <c r="AN69">
        <v>0</v>
      </c>
      <c r="AO69">
        <f t="shared" si="43"/>
        <v>0</v>
      </c>
      <c r="AP69" t="e">
        <f t="shared" si="44"/>
        <v>#DIV/0!</v>
      </c>
      <c r="AQ69">
        <v>-1</v>
      </c>
      <c r="AR69" t="s">
        <v>540</v>
      </c>
      <c r="AS69">
        <v>826.75261538461496</v>
      </c>
      <c r="AT69">
        <v>1251.49</v>
      </c>
      <c r="AU69">
        <f t="shared" si="45"/>
        <v>0.33938536034277944</v>
      </c>
      <c r="AV69">
        <v>0.5</v>
      </c>
      <c r="AW69">
        <f t="shared" si="46"/>
        <v>1429.2270001003546</v>
      </c>
      <c r="AX69">
        <f>I69</f>
        <v>30.735818103598582</v>
      </c>
      <c r="AY69">
        <f t="shared" si="47"/>
        <v>242.52936022034427</v>
      </c>
      <c r="AZ69">
        <f t="shared" si="48"/>
        <v>0.57126305443910863</v>
      </c>
      <c r="BA69">
        <f t="shared" si="49"/>
        <v>2.2204882850219189E-2</v>
      </c>
      <c r="BB69">
        <f t="shared" si="50"/>
        <v>-1</v>
      </c>
      <c r="BC69" t="s">
        <v>541</v>
      </c>
      <c r="BD69">
        <v>536.55999999999995</v>
      </c>
      <c r="BE69">
        <f t="shared" si="51"/>
        <v>714.93000000000006</v>
      </c>
      <c r="BF69">
        <f t="shared" si="52"/>
        <v>0.5940964634515058</v>
      </c>
      <c r="BG69">
        <f t="shared" si="53"/>
        <v>2.3324325331742957</v>
      </c>
      <c r="BH69">
        <f t="shared" si="54"/>
        <v>0.33938536034277944</v>
      </c>
      <c r="BI69" t="e">
        <f t="shared" si="55"/>
        <v>#DIV/0!</v>
      </c>
      <c r="BJ69">
        <f t="shared" si="56"/>
        <v>1700.01</v>
      </c>
      <c r="BK69">
        <f t="shared" si="57"/>
        <v>1429.2270001003546</v>
      </c>
      <c r="BL69">
        <f>($B$11*$D$9+$C$11*$D$9+$F$11*((CR69+CJ69)/MAX(CR69+CJ69+CS69, 0.1)*$I$9+CS69/MAX(CR69+CJ69+CS69, 0.1)*$J$9))/($B$11+$C$11+$F$11)</f>
        <v>0.84071681937185938</v>
      </c>
      <c r="BM69">
        <f>($B$11*$K$9+$C$11*$K$9+$F$11*((CR69+CJ69)/MAX(CR69+CJ69+CS69, 0.1)*$P$9+CS69/MAX(CR69+CJ69+CS69, 0.1)*$Q$9))/($B$11+$C$11+$F$11)</f>
        <v>0.19143363874371883</v>
      </c>
      <c r="BN69">
        <v>6</v>
      </c>
      <c r="BO69">
        <v>0.5</v>
      </c>
      <c r="BP69" t="s">
        <v>271</v>
      </c>
      <c r="BQ69">
        <v>1566920332.5999999</v>
      </c>
      <c r="BR69">
        <v>561.10500000000002</v>
      </c>
      <c r="BS69">
        <v>600</v>
      </c>
      <c r="BT69">
        <v>24.535699999999999</v>
      </c>
      <c r="BU69">
        <v>20.7272</v>
      </c>
      <c r="BV69">
        <v>500.06700000000001</v>
      </c>
      <c r="BW69">
        <v>98.791499999999999</v>
      </c>
      <c r="BX69">
        <v>0.199935</v>
      </c>
      <c r="BY69">
        <v>27.710999999999999</v>
      </c>
      <c r="BZ69">
        <v>28.956700000000001</v>
      </c>
      <c r="CA69">
        <v>999.9</v>
      </c>
      <c r="CB69">
        <v>10017.5</v>
      </c>
      <c r="CC69">
        <v>0</v>
      </c>
      <c r="CD69">
        <v>13.765599999999999</v>
      </c>
      <c r="CE69">
        <v>1700.01</v>
      </c>
      <c r="CF69">
        <v>0.97603399999999996</v>
      </c>
      <c r="CG69">
        <v>2.3966100000000001E-2</v>
      </c>
      <c r="CH69">
        <v>0</v>
      </c>
      <c r="CI69">
        <v>825.81500000000005</v>
      </c>
      <c r="CJ69">
        <v>4.99986</v>
      </c>
      <c r="CK69">
        <v>14144.4</v>
      </c>
      <c r="CL69">
        <v>13809.5</v>
      </c>
      <c r="CM69">
        <v>43.375</v>
      </c>
      <c r="CN69">
        <v>44.936999999999998</v>
      </c>
      <c r="CO69">
        <v>44.125</v>
      </c>
      <c r="CP69">
        <v>44</v>
      </c>
      <c r="CQ69">
        <v>45.25</v>
      </c>
      <c r="CR69">
        <v>1654.39</v>
      </c>
      <c r="CS69">
        <v>40.619999999999997</v>
      </c>
      <c r="CT69">
        <v>0</v>
      </c>
      <c r="CU69">
        <v>120</v>
      </c>
      <c r="CV69">
        <v>826.75261538461496</v>
      </c>
      <c r="CW69">
        <v>-6.04526495714543</v>
      </c>
      <c r="CX69">
        <v>-91.606837708420102</v>
      </c>
      <c r="CY69">
        <v>14155.4115384615</v>
      </c>
      <c r="CZ69">
        <v>15</v>
      </c>
      <c r="DA69">
        <v>1566920279.0999999</v>
      </c>
      <c r="DB69" t="s">
        <v>542</v>
      </c>
      <c r="DC69">
        <v>53</v>
      </c>
      <c r="DD69">
        <v>-4.2000000000000003E-2</v>
      </c>
      <c r="DE69">
        <v>0.19600000000000001</v>
      </c>
      <c r="DF69">
        <v>600</v>
      </c>
      <c r="DG69">
        <v>21</v>
      </c>
      <c r="DH69">
        <v>0.06</v>
      </c>
      <c r="DI69">
        <v>0.02</v>
      </c>
      <c r="DJ69">
        <v>30.789330311953599</v>
      </c>
      <c r="DK69">
        <v>-0.31433387620736603</v>
      </c>
      <c r="DL69">
        <v>9.0247828634729396E-2</v>
      </c>
      <c r="DM69">
        <v>0</v>
      </c>
      <c r="DN69">
        <v>0.208073990022036</v>
      </c>
      <c r="DO69">
        <v>4.4020222935902296E-3</v>
      </c>
      <c r="DP69">
        <v>1.52527130083039E-3</v>
      </c>
      <c r="DQ69">
        <v>1</v>
      </c>
      <c r="DR69">
        <v>1</v>
      </c>
      <c r="DS69">
        <v>2</v>
      </c>
      <c r="DT69" t="s">
        <v>283</v>
      </c>
      <c r="DU69">
        <v>1.8673599999999999</v>
      </c>
      <c r="DV69">
        <v>1.8638600000000001</v>
      </c>
      <c r="DW69">
        <v>1.86951</v>
      </c>
      <c r="DX69">
        <v>1.86747</v>
      </c>
      <c r="DY69">
        <v>1.8721000000000001</v>
      </c>
      <c r="DZ69">
        <v>1.8646199999999999</v>
      </c>
      <c r="EA69">
        <v>1.86616</v>
      </c>
      <c r="EB69">
        <v>1.8661399999999999</v>
      </c>
      <c r="EC69" t="s">
        <v>274</v>
      </c>
      <c r="ED69" t="s">
        <v>19</v>
      </c>
      <c r="EE69" t="s">
        <v>19</v>
      </c>
      <c r="EF69" t="s">
        <v>19</v>
      </c>
      <c r="EG69" t="s">
        <v>275</v>
      </c>
      <c r="EH69" t="s">
        <v>276</v>
      </c>
      <c r="EI69" t="s">
        <v>277</v>
      </c>
      <c r="EJ69" t="s">
        <v>277</v>
      </c>
      <c r="EK69" t="s">
        <v>277</v>
      </c>
      <c r="EL69" t="s">
        <v>277</v>
      </c>
      <c r="EM69">
        <v>0</v>
      </c>
      <c r="EN69">
        <v>100</v>
      </c>
      <c r="EO69">
        <v>100</v>
      </c>
      <c r="EP69">
        <v>-4.2000000000000003E-2</v>
      </c>
      <c r="EQ69">
        <v>0.19600000000000001</v>
      </c>
      <c r="ER69">
        <v>2</v>
      </c>
      <c r="ES69">
        <v>351.02</v>
      </c>
      <c r="ET69">
        <v>520.447</v>
      </c>
      <c r="EU69">
        <v>25.0001</v>
      </c>
      <c r="EV69">
        <v>28.2624</v>
      </c>
      <c r="EW69">
        <v>30.0002</v>
      </c>
      <c r="EX69">
        <v>28.284600000000001</v>
      </c>
      <c r="EY69">
        <v>28.282499999999999</v>
      </c>
      <c r="EZ69">
        <v>30.534300000000002</v>
      </c>
      <c r="FA69">
        <v>27.151299999999999</v>
      </c>
      <c r="FB69">
        <v>23.471299999999999</v>
      </c>
      <c r="FC69">
        <v>25</v>
      </c>
      <c r="FD69">
        <v>600</v>
      </c>
      <c r="FE69">
        <v>20.679500000000001</v>
      </c>
      <c r="FF69">
        <v>101.6</v>
      </c>
      <c r="FG69">
        <v>102.124</v>
      </c>
    </row>
    <row r="70" spans="1:163" x14ac:dyDescent="0.2">
      <c r="A70">
        <v>54</v>
      </c>
      <c r="B70">
        <v>1566920450.0999999</v>
      </c>
      <c r="C70">
        <v>7102.2999999523199</v>
      </c>
      <c r="D70" t="s">
        <v>543</v>
      </c>
      <c r="E70" t="s">
        <v>544</v>
      </c>
      <c r="F70" t="s">
        <v>499</v>
      </c>
      <c r="G70">
        <v>1566920450.0999999</v>
      </c>
      <c r="H70">
        <f t="shared" si="29"/>
        <v>3.2934394295776525E-3</v>
      </c>
      <c r="I70">
        <f t="shared" si="30"/>
        <v>34.543154454982869</v>
      </c>
      <c r="J70">
        <f>BR70 - IF(AI70&gt;1, I70*BN70*100/(AK70*CB70), 0)</f>
        <v>755.81096016097172</v>
      </c>
      <c r="K70">
        <f>((Q70-H70/2)*J70-I70)/(Q70+H70/2)</f>
        <v>465.24774948478802</v>
      </c>
      <c r="L70">
        <f>K70*(BW70+BX70)/1000</f>
        <v>46.056768279839567</v>
      </c>
      <c r="M70">
        <f>(BR70 - IF(AI70&gt;1, I70*BN70*100/(AK70*CB70), 0))*(BW70+BX70)/1000</f>
        <v>74.820803096942441</v>
      </c>
      <c r="N70">
        <f t="shared" si="31"/>
        <v>0.21023919125635007</v>
      </c>
      <c r="O70">
        <f t="shared" si="32"/>
        <v>2.2406025990245517</v>
      </c>
      <c r="P70">
        <f>H70*(1000-(1000*0.61365*EXP(17.502*T70/(240.97+T70))/(BW70+BX70)+BT70)/2)/(1000*0.61365*EXP(17.502*T70/(240.97+T70))/(BW70+BX70)-BT70)</f>
        <v>0.19986234919399226</v>
      </c>
      <c r="Q70">
        <f t="shared" si="33"/>
        <v>0.12580359302887933</v>
      </c>
      <c r="R70">
        <f t="shared" si="34"/>
        <v>273.60052923025802</v>
      </c>
      <c r="S70">
        <f>(BY70+(R70+2*0.95*0.0000000567*(((BY70+$B$7)+273)^4-(BY70+273)^4)-44100*H70)/(1.84*29.3*O70+8*0.95*0.0000000567*(BY70+273)^3))</f>
        <v>28.694744715602802</v>
      </c>
      <c r="T70">
        <f>($C$7*BZ70+$D$7*CA70+$E$7*S70)</f>
        <v>28.9465</v>
      </c>
      <c r="U70">
        <f>0.61365*EXP(17.502*T70/(240.97+T70))</f>
        <v>4.009338944263261</v>
      </c>
      <c r="V70">
        <f t="shared" si="35"/>
        <v>65.096206801505161</v>
      </c>
      <c r="W70">
        <f t="shared" si="36"/>
        <v>2.4311260692809995</v>
      </c>
      <c r="X70">
        <f t="shared" si="37"/>
        <v>3.7346662558912525</v>
      </c>
      <c r="Y70">
        <f t="shared" si="38"/>
        <v>1.5782128749822615</v>
      </c>
      <c r="Z70">
        <f>(-H70*44100)</f>
        <v>-145.24067884437449</v>
      </c>
      <c r="AA70">
        <f>2*29.3*O70*0.92*(BY70-T70)</f>
        <v>-147.41866627563383</v>
      </c>
      <c r="AB70">
        <f>2*0.95*0.0000000567*(((BY70+$B$7)+273)^4-(T70+273)^4)</f>
        <v>-14.389807535060285</v>
      </c>
      <c r="AC70">
        <f t="shared" si="39"/>
        <v>-33.448623424810592</v>
      </c>
      <c r="AD70">
        <v>-4.0931231653618297E-2</v>
      </c>
      <c r="AE70">
        <v>4.5948893304020001E-2</v>
      </c>
      <c r="AF70">
        <v>3.4384335787306899</v>
      </c>
      <c r="AG70">
        <v>131</v>
      </c>
      <c r="AH70">
        <v>26</v>
      </c>
      <c r="AI70">
        <f t="shared" si="40"/>
        <v>1.0050571679276723</v>
      </c>
      <c r="AJ70">
        <f t="shared" si="41"/>
        <v>0.50571679276723014</v>
      </c>
      <c r="AK70">
        <f t="shared" si="42"/>
        <v>52069.652770706263</v>
      </c>
      <c r="AL70">
        <v>0</v>
      </c>
      <c r="AM70">
        <v>0</v>
      </c>
      <c r="AN70">
        <v>0</v>
      </c>
      <c r="AO70">
        <f t="shared" si="43"/>
        <v>0</v>
      </c>
      <c r="AP70" t="e">
        <f t="shared" si="44"/>
        <v>#DIV/0!</v>
      </c>
      <c r="AQ70">
        <v>-1</v>
      </c>
      <c r="AR70" t="s">
        <v>545</v>
      </c>
      <c r="AS70">
        <v>821.15419230769203</v>
      </c>
      <c r="AT70">
        <v>1229.71</v>
      </c>
      <c r="AU70">
        <f t="shared" si="45"/>
        <v>0.33223752567053044</v>
      </c>
      <c r="AV70">
        <v>0.5</v>
      </c>
      <c r="AW70">
        <f t="shared" si="46"/>
        <v>1429.2186001003552</v>
      </c>
      <c r="AX70">
        <f>I70</f>
        <v>34.543154454982869</v>
      </c>
      <c r="AY70">
        <f t="shared" si="47"/>
        <v>237.42002566982066</v>
      </c>
      <c r="AZ70">
        <f t="shared" si="48"/>
        <v>0.57149246570329582</v>
      </c>
      <c r="BA70">
        <f t="shared" si="49"/>
        <v>2.4868941988641306E-2</v>
      </c>
      <c r="BB70">
        <f t="shared" si="50"/>
        <v>-1</v>
      </c>
      <c r="BC70" t="s">
        <v>546</v>
      </c>
      <c r="BD70">
        <v>526.94000000000005</v>
      </c>
      <c r="BE70">
        <f t="shared" si="51"/>
        <v>702.77</v>
      </c>
      <c r="BF70">
        <f t="shared" si="52"/>
        <v>0.58135066620986675</v>
      </c>
      <c r="BG70">
        <f t="shared" si="53"/>
        <v>2.333681254032717</v>
      </c>
      <c r="BH70">
        <f t="shared" si="54"/>
        <v>0.33223752567053044</v>
      </c>
      <c r="BI70" t="e">
        <f t="shared" si="55"/>
        <v>#DIV/0!</v>
      </c>
      <c r="BJ70">
        <f t="shared" si="56"/>
        <v>1700</v>
      </c>
      <c r="BK70">
        <f t="shared" si="57"/>
        <v>1429.2186001003552</v>
      </c>
      <c r="BL70">
        <f>($B$11*$D$9+$C$11*$D$9+$F$11*((CR70+CJ70)/MAX(CR70+CJ70+CS70, 0.1)*$I$9+CS70/MAX(CR70+CJ70+CS70, 0.1)*$J$9))/($B$11+$C$11+$F$11)</f>
        <v>0.84071682358844424</v>
      </c>
      <c r="BM70">
        <f>($B$11*$K$9+$C$11*$K$9+$F$11*((CR70+CJ70)/MAX(CR70+CJ70+CS70, 0.1)*$P$9+CS70/MAX(CR70+CJ70+CS70, 0.1)*$Q$9))/($B$11+$C$11+$F$11)</f>
        <v>0.1914336471768886</v>
      </c>
      <c r="BN70">
        <v>6</v>
      </c>
      <c r="BO70">
        <v>0.5</v>
      </c>
      <c r="BP70" t="s">
        <v>271</v>
      </c>
      <c r="BQ70">
        <v>1566920450.0999999</v>
      </c>
      <c r="BR70">
        <v>755.81100000000004</v>
      </c>
      <c r="BS70">
        <v>800.03800000000001</v>
      </c>
      <c r="BT70">
        <v>24.558299999999999</v>
      </c>
      <c r="BU70">
        <v>20.723400000000002</v>
      </c>
      <c r="BV70">
        <v>500.03699999999998</v>
      </c>
      <c r="BW70">
        <v>98.7941</v>
      </c>
      <c r="BX70">
        <v>0.19997000000000001</v>
      </c>
      <c r="BY70">
        <v>27.726099999999999</v>
      </c>
      <c r="BZ70">
        <v>28.9465</v>
      </c>
      <c r="CA70">
        <v>999.9</v>
      </c>
      <c r="CB70">
        <v>9991.25</v>
      </c>
      <c r="CC70">
        <v>0</v>
      </c>
      <c r="CD70">
        <v>13.6571</v>
      </c>
      <c r="CE70">
        <v>1700</v>
      </c>
      <c r="CF70">
        <v>0.97603399999999996</v>
      </c>
      <c r="CG70">
        <v>2.3966100000000001E-2</v>
      </c>
      <c r="CH70">
        <v>0</v>
      </c>
      <c r="CI70">
        <v>819.69200000000001</v>
      </c>
      <c r="CJ70">
        <v>4.99986</v>
      </c>
      <c r="CK70">
        <v>14049.8</v>
      </c>
      <c r="CL70">
        <v>13809.4</v>
      </c>
      <c r="CM70">
        <v>43.375</v>
      </c>
      <c r="CN70">
        <v>44.936999999999998</v>
      </c>
      <c r="CO70">
        <v>44.061999999999998</v>
      </c>
      <c r="CP70">
        <v>44</v>
      </c>
      <c r="CQ70">
        <v>45.25</v>
      </c>
      <c r="CR70">
        <v>1654.38</v>
      </c>
      <c r="CS70">
        <v>40.619999999999997</v>
      </c>
      <c r="CT70">
        <v>0</v>
      </c>
      <c r="CU70">
        <v>117</v>
      </c>
      <c r="CV70">
        <v>821.15419230769203</v>
      </c>
      <c r="CW70">
        <v>-9.4603419013751697</v>
      </c>
      <c r="CX70">
        <v>-162.71111120923999</v>
      </c>
      <c r="CY70">
        <v>14070.3269230769</v>
      </c>
      <c r="CZ70">
        <v>15</v>
      </c>
      <c r="DA70">
        <v>1566920405.0999999</v>
      </c>
      <c r="DB70" t="s">
        <v>547</v>
      </c>
      <c r="DC70">
        <v>54</v>
      </c>
      <c r="DD70">
        <v>0.19900000000000001</v>
      </c>
      <c r="DE70">
        <v>0.19500000000000001</v>
      </c>
      <c r="DF70">
        <v>800</v>
      </c>
      <c r="DG70">
        <v>21</v>
      </c>
      <c r="DH70">
        <v>0.04</v>
      </c>
      <c r="DI70">
        <v>0.02</v>
      </c>
      <c r="DJ70">
        <v>34.647021384384402</v>
      </c>
      <c r="DK70">
        <v>-0.29415111868357902</v>
      </c>
      <c r="DL70">
        <v>0.25675588282339601</v>
      </c>
      <c r="DM70">
        <v>1</v>
      </c>
      <c r="DN70">
        <v>0.209138245615684</v>
      </c>
      <c r="DO70">
        <v>1.6879230435552402E-2</v>
      </c>
      <c r="DP70">
        <v>4.4719123278261002E-3</v>
      </c>
      <c r="DQ70">
        <v>1</v>
      </c>
      <c r="DR70">
        <v>2</v>
      </c>
      <c r="DS70">
        <v>2</v>
      </c>
      <c r="DT70" t="s">
        <v>273</v>
      </c>
      <c r="DU70">
        <v>1.8672899999999999</v>
      </c>
      <c r="DV70">
        <v>1.8638399999999999</v>
      </c>
      <c r="DW70">
        <v>1.8694900000000001</v>
      </c>
      <c r="DX70">
        <v>1.8674200000000001</v>
      </c>
      <c r="DY70">
        <v>1.8720600000000001</v>
      </c>
      <c r="DZ70">
        <v>1.86459</v>
      </c>
      <c r="EA70">
        <v>1.86615</v>
      </c>
      <c r="EB70">
        <v>1.86605</v>
      </c>
      <c r="EC70" t="s">
        <v>274</v>
      </c>
      <c r="ED70" t="s">
        <v>19</v>
      </c>
      <c r="EE70" t="s">
        <v>19</v>
      </c>
      <c r="EF70" t="s">
        <v>19</v>
      </c>
      <c r="EG70" t="s">
        <v>275</v>
      </c>
      <c r="EH70" t="s">
        <v>276</v>
      </c>
      <c r="EI70" t="s">
        <v>277</v>
      </c>
      <c r="EJ70" t="s">
        <v>277</v>
      </c>
      <c r="EK70" t="s">
        <v>277</v>
      </c>
      <c r="EL70" t="s">
        <v>277</v>
      </c>
      <c r="EM70">
        <v>0</v>
      </c>
      <c r="EN70">
        <v>100</v>
      </c>
      <c r="EO70">
        <v>100</v>
      </c>
      <c r="EP70">
        <v>0.19900000000000001</v>
      </c>
      <c r="EQ70">
        <v>0.19500000000000001</v>
      </c>
      <c r="ER70">
        <v>2</v>
      </c>
      <c r="ES70">
        <v>350.68900000000002</v>
      </c>
      <c r="ET70">
        <v>520.55700000000002</v>
      </c>
      <c r="EU70">
        <v>25.0002</v>
      </c>
      <c r="EV70">
        <v>28.272200000000002</v>
      </c>
      <c r="EW70">
        <v>30.0002</v>
      </c>
      <c r="EX70">
        <v>28.296700000000001</v>
      </c>
      <c r="EY70">
        <v>28.294499999999999</v>
      </c>
      <c r="EZ70">
        <v>38.504800000000003</v>
      </c>
      <c r="FA70">
        <v>27.2895</v>
      </c>
      <c r="FB70">
        <v>23.202200000000001</v>
      </c>
      <c r="FC70">
        <v>25</v>
      </c>
      <c r="FD70">
        <v>800</v>
      </c>
      <c r="FE70">
        <v>20.661799999999999</v>
      </c>
      <c r="FF70">
        <v>101.596</v>
      </c>
      <c r="FG70">
        <v>102.119</v>
      </c>
    </row>
    <row r="71" spans="1:163" x14ac:dyDescent="0.2">
      <c r="A71">
        <v>55</v>
      </c>
      <c r="B71">
        <v>1566920570.5999999</v>
      </c>
      <c r="C71">
        <v>7222.7999999523199</v>
      </c>
      <c r="D71" t="s">
        <v>548</v>
      </c>
      <c r="E71" t="s">
        <v>549</v>
      </c>
      <c r="F71" t="s">
        <v>499</v>
      </c>
      <c r="G71">
        <v>1566920570.5999999</v>
      </c>
      <c r="H71">
        <f t="shared" si="29"/>
        <v>3.3009444534004271E-3</v>
      </c>
      <c r="I71">
        <f t="shared" si="30"/>
        <v>35.236477260643788</v>
      </c>
      <c r="J71">
        <f>BR71 - IF(AI71&gt;1, I71*BN71*100/(AK71*CB71), 0)</f>
        <v>954.24395952199507</v>
      </c>
      <c r="K71">
        <f>((Q71-H71/2)*J71-I71)/(Q71+H71/2)</f>
        <v>652.38411034922956</v>
      </c>
      <c r="L71">
        <f>K71*(BW71+BX71)/1000</f>
        <v>64.58190385699632</v>
      </c>
      <c r="M71">
        <f>(BR71 - IF(AI71&gt;1, I71*BN71*100/(AK71*CB71), 0))*(BW71+BX71)/1000</f>
        <v>94.464121170853332</v>
      </c>
      <c r="N71">
        <f t="shared" si="31"/>
        <v>0.20972436196868618</v>
      </c>
      <c r="O71">
        <f t="shared" si="32"/>
        <v>2.243641851429079</v>
      </c>
      <c r="P71">
        <f>H71*(1000-(1000*0.61365*EXP(17.502*T71/(240.97+T71))/(BW71+BX71)+BT71)/2)/(1000*0.61365*EXP(17.502*T71/(240.97+T71))/(BW71+BX71)-BT71)</f>
        <v>0.19941018831945675</v>
      </c>
      <c r="Q71">
        <f t="shared" si="33"/>
        <v>0.12551577287418048</v>
      </c>
      <c r="R71">
        <f t="shared" si="34"/>
        <v>273.60052923025802</v>
      </c>
      <c r="S71">
        <f>(BY71+(R71+2*0.95*0.0000000567*(((BY71+$B$7)+273)^4-(BY71+273)^4)-44100*H71)/(1.84*29.3*O71+8*0.95*0.0000000567*(BY71+273)^3))</f>
        <v>28.673968489690704</v>
      </c>
      <c r="T71">
        <f>($C$7*BZ71+$D$7*CA71+$E$7*S71)</f>
        <v>28.957699999999999</v>
      </c>
      <c r="U71">
        <f>0.61365*EXP(17.502*T71/(240.97+T71))</f>
        <v>4.0119391358792456</v>
      </c>
      <c r="V71">
        <f t="shared" si="35"/>
        <v>65.03816294113895</v>
      </c>
      <c r="W71">
        <f t="shared" si="36"/>
        <v>2.4265330841599999</v>
      </c>
      <c r="X71">
        <f t="shared" si="37"/>
        <v>3.73093730577241</v>
      </c>
      <c r="Y71">
        <f t="shared" si="38"/>
        <v>1.5854060517192456</v>
      </c>
      <c r="Z71">
        <f>(-H71*44100)</f>
        <v>-145.57165039495882</v>
      </c>
      <c r="AA71">
        <f>2*29.3*O71*0.92*(BY71-T71)</f>
        <v>-151.04177738246307</v>
      </c>
      <c r="AB71">
        <f>2*0.95*0.0000000567*(((BY71+$B$7)+273)^4-(T71+273)^4)</f>
        <v>-14.723064905557743</v>
      </c>
      <c r="AC71">
        <f t="shared" si="39"/>
        <v>-37.73596345272162</v>
      </c>
      <c r="AD71">
        <v>-4.1012794919629898E-2</v>
      </c>
      <c r="AE71">
        <v>4.6040455215452497E-2</v>
      </c>
      <c r="AF71">
        <v>3.4438597372430402</v>
      </c>
      <c r="AG71">
        <v>131</v>
      </c>
      <c r="AH71">
        <v>26</v>
      </c>
      <c r="AI71">
        <f t="shared" si="40"/>
        <v>1.0050471852631568</v>
      </c>
      <c r="AJ71">
        <f t="shared" si="41"/>
        <v>0.50471852631568392</v>
      </c>
      <c r="AK71">
        <f t="shared" si="42"/>
        <v>52172.1214517595</v>
      </c>
      <c r="AL71">
        <v>0</v>
      </c>
      <c r="AM71">
        <v>0</v>
      </c>
      <c r="AN71">
        <v>0</v>
      </c>
      <c r="AO71">
        <f t="shared" si="43"/>
        <v>0</v>
      </c>
      <c r="AP71" t="e">
        <f t="shared" si="44"/>
        <v>#DIV/0!</v>
      </c>
      <c r="AQ71">
        <v>-1</v>
      </c>
      <c r="AR71" t="s">
        <v>550</v>
      </c>
      <c r="AS71">
        <v>809.06338461538496</v>
      </c>
      <c r="AT71">
        <v>1176.4000000000001</v>
      </c>
      <c r="AU71">
        <f t="shared" si="45"/>
        <v>0.31225485836842493</v>
      </c>
      <c r="AV71">
        <v>0.5</v>
      </c>
      <c r="AW71">
        <f t="shared" si="46"/>
        <v>1429.2186001003552</v>
      </c>
      <c r="AX71">
        <f>I71</f>
        <v>35.236477260643788</v>
      </c>
      <c r="AY71">
        <f t="shared" si="47"/>
        <v>223.14022577592746</v>
      </c>
      <c r="AZ71">
        <f t="shared" si="48"/>
        <v>0.5588915334920096</v>
      </c>
      <c r="BA71">
        <f t="shared" si="49"/>
        <v>2.535404818975864E-2</v>
      </c>
      <c r="BB71">
        <f t="shared" si="50"/>
        <v>-1</v>
      </c>
      <c r="BC71" t="s">
        <v>551</v>
      </c>
      <c r="BD71">
        <v>518.91999999999996</v>
      </c>
      <c r="BE71">
        <f t="shared" si="51"/>
        <v>657.48000000000013</v>
      </c>
      <c r="BF71">
        <f t="shared" si="52"/>
        <v>0.55870386229940838</v>
      </c>
      <c r="BG71">
        <f t="shared" si="53"/>
        <v>2.2670161103831039</v>
      </c>
      <c r="BH71">
        <f t="shared" si="54"/>
        <v>0.31225485836842493</v>
      </c>
      <c r="BI71" t="e">
        <f t="shared" si="55"/>
        <v>#DIV/0!</v>
      </c>
      <c r="BJ71">
        <f t="shared" si="56"/>
        <v>1700</v>
      </c>
      <c r="BK71">
        <f t="shared" si="57"/>
        <v>1429.2186001003552</v>
      </c>
      <c r="BL71">
        <f>($B$11*$D$9+$C$11*$D$9+$F$11*((CR71+CJ71)/MAX(CR71+CJ71+CS71, 0.1)*$I$9+CS71/MAX(CR71+CJ71+CS71, 0.1)*$J$9))/($B$11+$C$11+$F$11)</f>
        <v>0.84071682358844424</v>
      </c>
      <c r="BM71">
        <f>($B$11*$K$9+$C$11*$K$9+$F$11*((CR71+CJ71)/MAX(CR71+CJ71+CS71, 0.1)*$P$9+CS71/MAX(CR71+CJ71+CS71, 0.1)*$Q$9))/($B$11+$C$11+$F$11)</f>
        <v>0.1914336471768886</v>
      </c>
      <c r="BN71">
        <v>6</v>
      </c>
      <c r="BO71">
        <v>0.5</v>
      </c>
      <c r="BP71" t="s">
        <v>271</v>
      </c>
      <c r="BQ71">
        <v>1566920570.5999999</v>
      </c>
      <c r="BR71">
        <v>954.24400000000003</v>
      </c>
      <c r="BS71">
        <v>1000.09</v>
      </c>
      <c r="BT71">
        <v>24.512</v>
      </c>
      <c r="BU71">
        <v>20.668299999999999</v>
      </c>
      <c r="BV71">
        <v>500.05799999999999</v>
      </c>
      <c r="BW71">
        <v>98.793700000000001</v>
      </c>
      <c r="BX71">
        <v>0.19997999999999999</v>
      </c>
      <c r="BY71">
        <v>27.709</v>
      </c>
      <c r="BZ71">
        <v>28.957699999999999</v>
      </c>
      <c r="CA71">
        <v>999.9</v>
      </c>
      <c r="CB71">
        <v>10011.200000000001</v>
      </c>
      <c r="CC71">
        <v>0</v>
      </c>
      <c r="CD71">
        <v>13.604900000000001</v>
      </c>
      <c r="CE71">
        <v>1700</v>
      </c>
      <c r="CF71">
        <v>0.97603399999999996</v>
      </c>
      <c r="CG71">
        <v>2.3966100000000001E-2</v>
      </c>
      <c r="CH71">
        <v>0</v>
      </c>
      <c r="CI71">
        <v>808.05100000000004</v>
      </c>
      <c r="CJ71">
        <v>4.99986</v>
      </c>
      <c r="CK71">
        <v>13852</v>
      </c>
      <c r="CL71">
        <v>13809.4</v>
      </c>
      <c r="CM71">
        <v>43.375</v>
      </c>
      <c r="CN71">
        <v>44.936999999999998</v>
      </c>
      <c r="CO71">
        <v>44.125</v>
      </c>
      <c r="CP71">
        <v>44</v>
      </c>
      <c r="CQ71">
        <v>45.25</v>
      </c>
      <c r="CR71">
        <v>1654.38</v>
      </c>
      <c r="CS71">
        <v>40.619999999999997</v>
      </c>
      <c r="CT71">
        <v>0</v>
      </c>
      <c r="CU71">
        <v>119.89999985694899</v>
      </c>
      <c r="CV71">
        <v>809.06338461538496</v>
      </c>
      <c r="CW71">
        <v>-8.7420854836103796</v>
      </c>
      <c r="CX71">
        <v>-137.425641116035</v>
      </c>
      <c r="CY71">
        <v>13869.7192307692</v>
      </c>
      <c r="CZ71">
        <v>15</v>
      </c>
      <c r="DA71">
        <v>1566920527.5999999</v>
      </c>
      <c r="DB71" t="s">
        <v>552</v>
      </c>
      <c r="DC71">
        <v>55</v>
      </c>
      <c r="DD71">
        <v>0.35499999999999998</v>
      </c>
      <c r="DE71">
        <v>0.19600000000000001</v>
      </c>
      <c r="DF71">
        <v>1000</v>
      </c>
      <c r="DG71">
        <v>21</v>
      </c>
      <c r="DH71">
        <v>0.1</v>
      </c>
      <c r="DI71">
        <v>0.03</v>
      </c>
      <c r="DJ71">
        <v>34.580634665824597</v>
      </c>
      <c r="DK71">
        <v>5.4924173019026501</v>
      </c>
      <c r="DL71">
        <v>3.0855794646328398</v>
      </c>
      <c r="DM71">
        <v>0</v>
      </c>
      <c r="DN71">
        <v>0.205759118489832</v>
      </c>
      <c r="DO71">
        <v>5.1779302377227603E-2</v>
      </c>
      <c r="DP71">
        <v>2.1700266494603701E-2</v>
      </c>
      <c r="DQ71">
        <v>1</v>
      </c>
      <c r="DR71">
        <v>1</v>
      </c>
      <c r="DS71">
        <v>2</v>
      </c>
      <c r="DT71" t="s">
        <v>283</v>
      </c>
      <c r="DU71">
        <v>1.8672800000000001</v>
      </c>
      <c r="DV71">
        <v>1.86382</v>
      </c>
      <c r="DW71">
        <v>1.8694599999999999</v>
      </c>
      <c r="DX71">
        <v>1.8673900000000001</v>
      </c>
      <c r="DY71">
        <v>1.8720399999999999</v>
      </c>
      <c r="DZ71">
        <v>1.8645799999999999</v>
      </c>
      <c r="EA71">
        <v>1.86612</v>
      </c>
      <c r="EB71">
        <v>1.8660600000000001</v>
      </c>
      <c r="EC71" t="s">
        <v>274</v>
      </c>
      <c r="ED71" t="s">
        <v>19</v>
      </c>
      <c r="EE71" t="s">
        <v>19</v>
      </c>
      <c r="EF71" t="s">
        <v>19</v>
      </c>
      <c r="EG71" t="s">
        <v>275</v>
      </c>
      <c r="EH71" t="s">
        <v>276</v>
      </c>
      <c r="EI71" t="s">
        <v>277</v>
      </c>
      <c r="EJ71" t="s">
        <v>277</v>
      </c>
      <c r="EK71" t="s">
        <v>277</v>
      </c>
      <c r="EL71" t="s">
        <v>277</v>
      </c>
      <c r="EM71">
        <v>0</v>
      </c>
      <c r="EN71">
        <v>100</v>
      </c>
      <c r="EO71">
        <v>100</v>
      </c>
      <c r="EP71">
        <v>0.35499999999999998</v>
      </c>
      <c r="EQ71">
        <v>0.19600000000000001</v>
      </c>
      <c r="ER71">
        <v>2</v>
      </c>
      <c r="ES71">
        <v>351.07600000000002</v>
      </c>
      <c r="ET71">
        <v>520.35799999999995</v>
      </c>
      <c r="EU71">
        <v>24.9999</v>
      </c>
      <c r="EV71">
        <v>28.293800000000001</v>
      </c>
      <c r="EW71">
        <v>30.0002</v>
      </c>
      <c r="EX71">
        <v>28.313500000000001</v>
      </c>
      <c r="EY71">
        <v>28.312200000000001</v>
      </c>
      <c r="EZ71">
        <v>46.109499999999997</v>
      </c>
      <c r="FA71">
        <v>27.662400000000002</v>
      </c>
      <c r="FB71">
        <v>22.56</v>
      </c>
      <c r="FC71">
        <v>25</v>
      </c>
      <c r="FD71">
        <v>1000</v>
      </c>
      <c r="FE71">
        <v>20.6553</v>
      </c>
      <c r="FF71">
        <v>101.59099999999999</v>
      </c>
      <c r="FG71">
        <v>102.119</v>
      </c>
    </row>
    <row r="72" spans="1:163" x14ac:dyDescent="0.2">
      <c r="A72">
        <v>56</v>
      </c>
      <c r="B72">
        <v>1566920878.2</v>
      </c>
      <c r="C72">
        <v>7530.4000000953702</v>
      </c>
      <c r="D72" t="s">
        <v>553</v>
      </c>
      <c r="E72" t="s">
        <v>554</v>
      </c>
      <c r="F72" t="s">
        <v>555</v>
      </c>
      <c r="G72">
        <v>1566920878.2</v>
      </c>
      <c r="H72">
        <f t="shared" si="29"/>
        <v>5.0084907505232408E-3</v>
      </c>
      <c r="I72">
        <f t="shared" si="30"/>
        <v>24.139666383825027</v>
      </c>
      <c r="J72">
        <f>BR72 - IF(AI72&gt;1, I72*BN72*100/(AK72*CB72), 0)</f>
        <v>368.98597230162812</v>
      </c>
      <c r="K72">
        <f>((Q72-H72/2)*J72-I72)/(Q72+H72/2)</f>
        <v>248.28572815844669</v>
      </c>
      <c r="L72">
        <f>K72*(BW72+BX72)/1000</f>
        <v>24.578555791303778</v>
      </c>
      <c r="M72">
        <f>(BR72 - IF(AI72&gt;1, I72*BN72*100/(AK72*CB72), 0))*(BW72+BX72)/1000</f>
        <v>36.527038318676325</v>
      </c>
      <c r="N72">
        <f t="shared" si="31"/>
        <v>0.36679886541595652</v>
      </c>
      <c r="O72">
        <f t="shared" si="32"/>
        <v>2.2445919727476058</v>
      </c>
      <c r="P72">
        <f>H72*(1000-(1000*0.61365*EXP(17.502*T72/(240.97+T72))/(BW72+BX72)+BT72)/2)/(1000*0.61365*EXP(17.502*T72/(240.97+T72))/(BW72+BX72)-BT72)</f>
        <v>0.33645990196606462</v>
      </c>
      <c r="Q72">
        <f t="shared" si="33"/>
        <v>0.21280376330069808</v>
      </c>
      <c r="R72">
        <f t="shared" si="34"/>
        <v>273.61873656991577</v>
      </c>
      <c r="S72">
        <f>(BY72+(R72+2*0.95*0.0000000567*(((BY72+$B$7)+273)^4-(BY72+273)^4)-44100*H72)/(1.84*29.3*O72+8*0.95*0.0000000567*(BY72+273)^3))</f>
        <v>28.126079541446025</v>
      </c>
      <c r="T72">
        <f>($C$7*BZ72+$D$7*CA72+$E$7*S72)</f>
        <v>28.2666</v>
      </c>
      <c r="U72">
        <f>0.61365*EXP(17.502*T72/(240.97+T72))</f>
        <v>3.8542199522987612</v>
      </c>
      <c r="V72">
        <f t="shared" si="35"/>
        <v>64.985985671073649</v>
      </c>
      <c r="W72">
        <f t="shared" si="36"/>
        <v>2.4273783171589001</v>
      </c>
      <c r="X72">
        <f t="shared" si="37"/>
        <v>3.7352335154921983</v>
      </c>
      <c r="Y72">
        <f t="shared" si="38"/>
        <v>1.4268416351398612</v>
      </c>
      <c r="Z72">
        <f>(-H72*44100)</f>
        <v>-220.87444209807492</v>
      </c>
      <c r="AA72">
        <f>2*29.3*O72*0.92*(BY72-T72)</f>
        <v>-65.091516985662267</v>
      </c>
      <c r="AB72">
        <f>2*0.95*0.0000000567*(((BY72+$B$7)+273)^4-(T72+273)^4)</f>
        <v>-6.3210300785986053</v>
      </c>
      <c r="AC72">
        <f t="shared" si="39"/>
        <v>-18.668252592420018</v>
      </c>
      <c r="AD72">
        <v>-4.10383132962941E-2</v>
      </c>
      <c r="AE72">
        <v>4.60691018287906E-2</v>
      </c>
      <c r="AF72">
        <v>3.4455566404414499</v>
      </c>
      <c r="AG72">
        <v>133</v>
      </c>
      <c r="AH72">
        <v>27</v>
      </c>
      <c r="AI72">
        <f t="shared" si="40"/>
        <v>1.0051219042219761</v>
      </c>
      <c r="AJ72">
        <f t="shared" si="41"/>
        <v>0.51219042219761146</v>
      </c>
      <c r="AK72">
        <f t="shared" si="42"/>
        <v>52199.809862882983</v>
      </c>
      <c r="AL72">
        <v>0</v>
      </c>
      <c r="AM72">
        <v>0</v>
      </c>
      <c r="AN72">
        <v>0</v>
      </c>
      <c r="AO72">
        <f t="shared" si="43"/>
        <v>0</v>
      </c>
      <c r="AP72" t="e">
        <f t="shared" si="44"/>
        <v>#DIV/0!</v>
      </c>
      <c r="AQ72">
        <v>-1</v>
      </c>
      <c r="AR72" t="s">
        <v>556</v>
      </c>
      <c r="AS72">
        <v>923.60649999999998</v>
      </c>
      <c r="AT72">
        <v>1298.24</v>
      </c>
      <c r="AU72">
        <f t="shared" si="45"/>
        <v>0.28857029516884403</v>
      </c>
      <c r="AV72">
        <v>0.5</v>
      </c>
      <c r="AW72">
        <f t="shared" si="46"/>
        <v>1429.3038001004481</v>
      </c>
      <c r="AX72">
        <f>I72</f>
        <v>24.139666383825027</v>
      </c>
      <c r="AY72">
        <f t="shared" si="47"/>
        <v>206.22730974046837</v>
      </c>
      <c r="AZ72">
        <f t="shared" si="48"/>
        <v>0.55076103031796897</v>
      </c>
      <c r="BA72">
        <f t="shared" si="49"/>
        <v>1.7588749419163559E-2</v>
      </c>
      <c r="BB72">
        <f t="shared" si="50"/>
        <v>-1</v>
      </c>
      <c r="BC72" t="s">
        <v>557</v>
      </c>
      <c r="BD72">
        <v>583.22</v>
      </c>
      <c r="BE72">
        <f t="shared" si="51"/>
        <v>715.02</v>
      </c>
      <c r="BF72">
        <f t="shared" si="52"/>
        <v>0.52394828116696046</v>
      </c>
      <c r="BG72">
        <f t="shared" si="53"/>
        <v>2.2259867631425534</v>
      </c>
      <c r="BH72">
        <f t="shared" si="54"/>
        <v>0.28857029516884397</v>
      </c>
      <c r="BI72" t="e">
        <f t="shared" si="55"/>
        <v>#DIV/0!</v>
      </c>
      <c r="BJ72">
        <f t="shared" si="56"/>
        <v>1700.1</v>
      </c>
      <c r="BK72">
        <f t="shared" si="57"/>
        <v>1429.3038001004481</v>
      </c>
      <c r="BL72">
        <f>($B$11*$D$9+$C$11*$D$9+$F$11*((CR72+CJ72)/MAX(CR72+CJ72+CS72, 0.1)*$I$9+CS72/MAX(CR72+CJ72+CS72, 0.1)*$J$9))/($B$11+$C$11+$F$11)</f>
        <v>0.8407174872657186</v>
      </c>
      <c r="BM72">
        <f>($B$11*$K$9+$C$11*$K$9+$F$11*((CR72+CJ72)/MAX(CR72+CJ72+CS72, 0.1)*$P$9+CS72/MAX(CR72+CJ72+CS72, 0.1)*$Q$9))/($B$11+$C$11+$F$11)</f>
        <v>0.19143497453143724</v>
      </c>
      <c r="BN72">
        <v>6</v>
      </c>
      <c r="BO72">
        <v>0.5</v>
      </c>
      <c r="BP72" t="s">
        <v>271</v>
      </c>
      <c r="BQ72">
        <v>1566920878.2</v>
      </c>
      <c r="BR72">
        <v>368.98599999999999</v>
      </c>
      <c r="BS72">
        <v>400.02</v>
      </c>
      <c r="BT72">
        <v>24.520700000000001</v>
      </c>
      <c r="BU72">
        <v>18.6892</v>
      </c>
      <c r="BV72">
        <v>500.05900000000003</v>
      </c>
      <c r="BW72">
        <v>98.793000000000006</v>
      </c>
      <c r="BX72">
        <v>0.20002700000000001</v>
      </c>
      <c r="BY72">
        <v>27.7287</v>
      </c>
      <c r="BZ72">
        <v>28.2666</v>
      </c>
      <c r="CA72">
        <v>999.9</v>
      </c>
      <c r="CB72">
        <v>10017.5</v>
      </c>
      <c r="CC72">
        <v>0</v>
      </c>
      <c r="CD72">
        <v>11.6097</v>
      </c>
      <c r="CE72">
        <v>1700.1</v>
      </c>
      <c r="CF72">
        <v>0.97601599999999999</v>
      </c>
      <c r="CG72">
        <v>2.3983899999999999E-2</v>
      </c>
      <c r="CH72">
        <v>0</v>
      </c>
      <c r="CI72">
        <v>921.57</v>
      </c>
      <c r="CJ72">
        <v>4.99986</v>
      </c>
      <c r="CK72">
        <v>15685.9</v>
      </c>
      <c r="CL72">
        <v>13810.2</v>
      </c>
      <c r="CM72">
        <v>43.436999999999998</v>
      </c>
      <c r="CN72">
        <v>45</v>
      </c>
      <c r="CO72">
        <v>44.125</v>
      </c>
      <c r="CP72">
        <v>44.125</v>
      </c>
      <c r="CQ72">
        <v>45.311999999999998</v>
      </c>
      <c r="CR72">
        <v>1654.44</v>
      </c>
      <c r="CS72">
        <v>40.659999999999997</v>
      </c>
      <c r="CT72">
        <v>0</v>
      </c>
      <c r="CU72">
        <v>307.299999952316</v>
      </c>
      <c r="CV72">
        <v>923.60649999999998</v>
      </c>
      <c r="CW72">
        <v>-17.120923069929699</v>
      </c>
      <c r="CX72">
        <v>-266.817093968309</v>
      </c>
      <c r="CY72">
        <v>15713.538461538499</v>
      </c>
      <c r="CZ72">
        <v>15</v>
      </c>
      <c r="DA72">
        <v>1566920838.2</v>
      </c>
      <c r="DB72" t="s">
        <v>558</v>
      </c>
      <c r="DC72">
        <v>56</v>
      </c>
      <c r="DD72">
        <v>-0.26400000000000001</v>
      </c>
      <c r="DE72">
        <v>0.14599999999999999</v>
      </c>
      <c r="DF72">
        <v>400</v>
      </c>
      <c r="DG72">
        <v>18</v>
      </c>
      <c r="DH72">
        <v>0.08</v>
      </c>
      <c r="DI72">
        <v>0.02</v>
      </c>
      <c r="DJ72">
        <v>21.656741971084902</v>
      </c>
      <c r="DK72">
        <v>17.850038129137701</v>
      </c>
      <c r="DL72">
        <v>5.8665039710000997</v>
      </c>
      <c r="DM72">
        <v>0</v>
      </c>
      <c r="DN72">
        <v>0.33134639852442599</v>
      </c>
      <c r="DO72">
        <v>0.28824491145898101</v>
      </c>
      <c r="DP72">
        <v>9.4258009166342999E-2</v>
      </c>
      <c r="DQ72">
        <v>1</v>
      </c>
      <c r="DR72">
        <v>1</v>
      </c>
      <c r="DS72">
        <v>2</v>
      </c>
      <c r="DT72" t="s">
        <v>283</v>
      </c>
      <c r="DU72">
        <v>1.8672200000000001</v>
      </c>
      <c r="DV72">
        <v>1.86372</v>
      </c>
      <c r="DW72">
        <v>1.8693500000000001</v>
      </c>
      <c r="DX72">
        <v>1.86737</v>
      </c>
      <c r="DY72">
        <v>1.87195</v>
      </c>
      <c r="DZ72">
        <v>1.86449</v>
      </c>
      <c r="EA72">
        <v>1.8660600000000001</v>
      </c>
      <c r="EB72">
        <v>1.8660000000000001</v>
      </c>
      <c r="EC72" t="s">
        <v>274</v>
      </c>
      <c r="ED72" t="s">
        <v>19</v>
      </c>
      <c r="EE72" t="s">
        <v>19</v>
      </c>
      <c r="EF72" t="s">
        <v>19</v>
      </c>
      <c r="EG72" t="s">
        <v>275</v>
      </c>
      <c r="EH72" t="s">
        <v>276</v>
      </c>
      <c r="EI72" t="s">
        <v>277</v>
      </c>
      <c r="EJ72" t="s">
        <v>277</v>
      </c>
      <c r="EK72" t="s">
        <v>277</v>
      </c>
      <c r="EL72" t="s">
        <v>277</v>
      </c>
      <c r="EM72">
        <v>0</v>
      </c>
      <c r="EN72">
        <v>100</v>
      </c>
      <c r="EO72">
        <v>100</v>
      </c>
      <c r="EP72">
        <v>-0.26400000000000001</v>
      </c>
      <c r="EQ72">
        <v>0.14599999999999999</v>
      </c>
      <c r="ER72">
        <v>2</v>
      </c>
      <c r="ES72">
        <v>349.06099999999998</v>
      </c>
      <c r="ET72">
        <v>516.03099999999995</v>
      </c>
      <c r="EU72">
        <v>25.000599999999999</v>
      </c>
      <c r="EV72">
        <v>28.396799999999999</v>
      </c>
      <c r="EW72">
        <v>30.000299999999999</v>
      </c>
      <c r="EX72">
        <v>28.4039</v>
      </c>
      <c r="EY72">
        <v>28.3995</v>
      </c>
      <c r="EZ72">
        <v>22.054400000000001</v>
      </c>
      <c r="FA72">
        <v>35.715400000000002</v>
      </c>
      <c r="FB72">
        <v>18.0379</v>
      </c>
      <c r="FC72">
        <v>25</v>
      </c>
      <c r="FD72">
        <v>400</v>
      </c>
      <c r="FE72">
        <v>18.642700000000001</v>
      </c>
      <c r="FF72">
        <v>101.569</v>
      </c>
      <c r="FG72">
        <v>102.098</v>
      </c>
    </row>
    <row r="73" spans="1:163" x14ac:dyDescent="0.2">
      <c r="A73">
        <v>57</v>
      </c>
      <c r="B73">
        <v>1566920998.7</v>
      </c>
      <c r="C73">
        <v>7650.9000000953702</v>
      </c>
      <c r="D73" t="s">
        <v>559</v>
      </c>
      <c r="E73" t="s">
        <v>560</v>
      </c>
      <c r="F73" t="s">
        <v>555</v>
      </c>
      <c r="G73">
        <v>1566920998.7</v>
      </c>
      <c r="H73">
        <f t="shared" si="29"/>
        <v>4.8454373422931012E-3</v>
      </c>
      <c r="I73">
        <f t="shared" si="30"/>
        <v>18.771288149062869</v>
      </c>
      <c r="J73">
        <f>BR73 - IF(AI73&gt;1, I73*BN73*100/(AK73*CB73), 0)</f>
        <v>275.95297846443646</v>
      </c>
      <c r="K73">
        <f>((Q73-H73/2)*J73-I73)/(Q73+H73/2)</f>
        <v>177.55459768650124</v>
      </c>
      <c r="L73">
        <f>K73*(BW73+BX73)/1000</f>
        <v>17.576544392526955</v>
      </c>
      <c r="M73">
        <f>(BR73 - IF(AI73&gt;1, I73*BN73*100/(AK73*CB73), 0))*(BW73+BX73)/1000</f>
        <v>27.317229964352258</v>
      </c>
      <c r="N73">
        <f t="shared" si="31"/>
        <v>0.34670085221851465</v>
      </c>
      <c r="O73">
        <f t="shared" si="32"/>
        <v>2.244780938053899</v>
      </c>
      <c r="P73">
        <f>H73*(1000-(1000*0.61365*EXP(17.502*T73/(240.97+T73))/(BW73+BX73)+BT73)/2)/(1000*0.61365*EXP(17.502*T73/(240.97+T73))/(BW73+BX73)-BT73)</f>
        <v>0.319465456263402</v>
      </c>
      <c r="Q73">
        <f t="shared" si="33"/>
        <v>0.20193431298582704</v>
      </c>
      <c r="R73">
        <f t="shared" si="34"/>
        <v>273.5926388736749</v>
      </c>
      <c r="S73">
        <f>(BY73+(R73+2*0.95*0.0000000567*(((BY73+$B$7)+273)^4-(BY73+273)^4)-44100*H73)/(1.84*29.3*O73+8*0.95*0.0000000567*(BY73+273)^3))</f>
        <v>28.212510304646557</v>
      </c>
      <c r="T73">
        <f>($C$7*BZ73+$D$7*CA73+$E$7*S73)</f>
        <v>28.408899999999999</v>
      </c>
      <c r="U73">
        <f>0.61365*EXP(17.502*T73/(240.97+T73))</f>
        <v>3.8862451980072432</v>
      </c>
      <c r="V73">
        <f t="shared" si="35"/>
        <v>65.00539675553469</v>
      </c>
      <c r="W73">
        <f t="shared" si="36"/>
        <v>2.4327168587327996</v>
      </c>
      <c r="X73">
        <f t="shared" si="37"/>
        <v>3.742330606613324</v>
      </c>
      <c r="Y73">
        <f t="shared" si="38"/>
        <v>1.4535283392744436</v>
      </c>
      <c r="Z73">
        <f>(-H73*44100)</f>
        <v>-213.68378679512577</v>
      </c>
      <c r="AA73">
        <f>2*29.3*O73*0.92*(BY73-T73)</f>
        <v>-78.385062007190783</v>
      </c>
      <c r="AB73">
        <f>2*0.95*0.0000000567*(((BY73+$B$7)+273)^4-(T73+273)^4)</f>
        <v>-7.6179589093401692</v>
      </c>
      <c r="AC73">
        <f t="shared" si="39"/>
        <v>-26.09416883798184</v>
      </c>
      <c r="AD73">
        <v>-4.1043389686587099E-2</v>
      </c>
      <c r="AE73">
        <v>4.6074800521610802E-2</v>
      </c>
      <c r="AF73">
        <v>3.4458941636413698</v>
      </c>
      <c r="AG73">
        <v>133</v>
      </c>
      <c r="AH73">
        <v>27</v>
      </c>
      <c r="AI73">
        <f t="shared" si="40"/>
        <v>1.005121851373054</v>
      </c>
      <c r="AJ73">
        <f t="shared" si="41"/>
        <v>0.51218513730539872</v>
      </c>
      <c r="AK73">
        <f t="shared" si="42"/>
        <v>52200.345732759466</v>
      </c>
      <c r="AL73">
        <v>0</v>
      </c>
      <c r="AM73">
        <v>0</v>
      </c>
      <c r="AN73">
        <v>0</v>
      </c>
      <c r="AO73">
        <f t="shared" si="43"/>
        <v>0</v>
      </c>
      <c r="AP73" t="e">
        <f t="shared" si="44"/>
        <v>#DIV/0!</v>
      </c>
      <c r="AQ73">
        <v>-1</v>
      </c>
      <c r="AR73" t="s">
        <v>561</v>
      </c>
      <c r="AS73">
        <v>873.78719230769298</v>
      </c>
      <c r="AT73">
        <v>1206.57</v>
      </c>
      <c r="AU73">
        <f t="shared" si="45"/>
        <v>0.27580895239588832</v>
      </c>
      <c r="AV73">
        <v>0.5</v>
      </c>
      <c r="AW73">
        <f t="shared" si="46"/>
        <v>1429.1691001004328</v>
      </c>
      <c r="AX73">
        <f>I73</f>
        <v>18.771288149062869</v>
      </c>
      <c r="AY73">
        <f t="shared" si="47"/>
        <v>197.0888161476374</v>
      </c>
      <c r="AZ73">
        <f t="shared" si="48"/>
        <v>0.51765749189852217</v>
      </c>
      <c r="BA73">
        <f t="shared" si="49"/>
        <v>1.3834113925128573E-2</v>
      </c>
      <c r="BB73">
        <f t="shared" si="50"/>
        <v>-1</v>
      </c>
      <c r="BC73" t="s">
        <v>562</v>
      </c>
      <c r="BD73">
        <v>581.98</v>
      </c>
      <c r="BE73">
        <f t="shared" si="51"/>
        <v>624.58999999999992</v>
      </c>
      <c r="BF73">
        <f t="shared" si="52"/>
        <v>0.53280201042653097</v>
      </c>
      <c r="BG73">
        <f t="shared" si="53"/>
        <v>2.0732155744183647</v>
      </c>
      <c r="BH73">
        <f t="shared" si="54"/>
        <v>0.27580895239588832</v>
      </c>
      <c r="BI73" t="e">
        <f t="shared" si="55"/>
        <v>#DIV/0!</v>
      </c>
      <c r="BJ73">
        <f t="shared" si="56"/>
        <v>1699.94</v>
      </c>
      <c r="BK73">
        <f t="shared" si="57"/>
        <v>1429.1691001004328</v>
      </c>
      <c r="BL73">
        <f>($B$11*$D$9+$C$11*$D$9+$F$11*((CR73+CJ73)/MAX(CR73+CJ73+CS73, 0.1)*$I$9+CS73/MAX(CR73+CJ73+CS73, 0.1)*$J$9))/($B$11+$C$11+$F$11)</f>
        <v>0.84071737831948934</v>
      </c>
      <c r="BM73">
        <f>($B$11*$K$9+$C$11*$K$9+$F$11*((CR73+CJ73)/MAX(CR73+CJ73+CS73, 0.1)*$P$9+CS73/MAX(CR73+CJ73+CS73, 0.1)*$Q$9))/($B$11+$C$11+$F$11)</f>
        <v>0.19143475663897896</v>
      </c>
      <c r="BN73">
        <v>6</v>
      </c>
      <c r="BO73">
        <v>0.5</v>
      </c>
      <c r="BP73" t="s">
        <v>271</v>
      </c>
      <c r="BQ73">
        <v>1566920998.7</v>
      </c>
      <c r="BR73">
        <v>275.95299999999997</v>
      </c>
      <c r="BS73">
        <v>299.96699999999998</v>
      </c>
      <c r="BT73">
        <v>24.5748</v>
      </c>
      <c r="BU73">
        <v>18.9331</v>
      </c>
      <c r="BV73">
        <v>500.02699999999999</v>
      </c>
      <c r="BW73">
        <v>98.792400000000001</v>
      </c>
      <c r="BX73">
        <v>0.199936</v>
      </c>
      <c r="BY73">
        <v>27.761199999999999</v>
      </c>
      <c r="BZ73">
        <v>28.408899999999999</v>
      </c>
      <c r="CA73">
        <v>999.9</v>
      </c>
      <c r="CB73">
        <v>10018.799999999999</v>
      </c>
      <c r="CC73">
        <v>0</v>
      </c>
      <c r="CD73">
        <v>13.5473</v>
      </c>
      <c r="CE73">
        <v>1699.94</v>
      </c>
      <c r="CF73">
        <v>0.97601599999999999</v>
      </c>
      <c r="CG73">
        <v>2.3983899999999999E-2</v>
      </c>
      <c r="CH73">
        <v>0</v>
      </c>
      <c r="CI73">
        <v>872.69100000000003</v>
      </c>
      <c r="CJ73">
        <v>4.99986</v>
      </c>
      <c r="CK73">
        <v>14876.2</v>
      </c>
      <c r="CL73">
        <v>13808.9</v>
      </c>
      <c r="CM73">
        <v>43.5</v>
      </c>
      <c r="CN73">
        <v>45.186999999999998</v>
      </c>
      <c r="CO73">
        <v>44.25</v>
      </c>
      <c r="CP73">
        <v>44.311999999999998</v>
      </c>
      <c r="CQ73">
        <v>45.436999999999998</v>
      </c>
      <c r="CR73">
        <v>1654.29</v>
      </c>
      <c r="CS73">
        <v>40.65</v>
      </c>
      <c r="CT73">
        <v>0</v>
      </c>
      <c r="CU73">
        <v>120</v>
      </c>
      <c r="CV73">
        <v>873.78719230769298</v>
      </c>
      <c r="CW73">
        <v>-6.57042736067294</v>
      </c>
      <c r="CX73">
        <v>-131.28888892836201</v>
      </c>
      <c r="CY73">
        <v>14892.7307692308</v>
      </c>
      <c r="CZ73">
        <v>15</v>
      </c>
      <c r="DA73">
        <v>1566920955.2</v>
      </c>
      <c r="DB73" t="s">
        <v>563</v>
      </c>
      <c r="DC73">
        <v>57</v>
      </c>
      <c r="DD73">
        <v>-0.27900000000000003</v>
      </c>
      <c r="DE73">
        <v>0.15</v>
      </c>
      <c r="DF73">
        <v>300</v>
      </c>
      <c r="DG73">
        <v>19</v>
      </c>
      <c r="DH73">
        <v>0.11</v>
      </c>
      <c r="DI73">
        <v>0.02</v>
      </c>
      <c r="DJ73">
        <v>18.616318199519299</v>
      </c>
      <c r="DK73">
        <v>1.09892924341085</v>
      </c>
      <c r="DL73">
        <v>0.71595200146077698</v>
      </c>
      <c r="DM73">
        <v>0</v>
      </c>
      <c r="DN73">
        <v>0.34317755872507699</v>
      </c>
      <c r="DO73">
        <v>3.4127980687992901E-2</v>
      </c>
      <c r="DP73">
        <v>1.6753987159580201E-2</v>
      </c>
      <c r="DQ73">
        <v>1</v>
      </c>
      <c r="DR73">
        <v>1</v>
      </c>
      <c r="DS73">
        <v>2</v>
      </c>
      <c r="DT73" t="s">
        <v>283</v>
      </c>
      <c r="DU73">
        <v>1.8672200000000001</v>
      </c>
      <c r="DV73">
        <v>1.86371</v>
      </c>
      <c r="DW73">
        <v>1.8693500000000001</v>
      </c>
      <c r="DX73">
        <v>1.8673599999999999</v>
      </c>
      <c r="DY73">
        <v>1.87195</v>
      </c>
      <c r="DZ73">
        <v>1.8644700000000001</v>
      </c>
      <c r="EA73">
        <v>1.8660099999999999</v>
      </c>
      <c r="EB73">
        <v>1.8660000000000001</v>
      </c>
      <c r="EC73" t="s">
        <v>274</v>
      </c>
      <c r="ED73" t="s">
        <v>19</v>
      </c>
      <c r="EE73" t="s">
        <v>19</v>
      </c>
      <c r="EF73" t="s">
        <v>19</v>
      </c>
      <c r="EG73" t="s">
        <v>275</v>
      </c>
      <c r="EH73" t="s">
        <v>276</v>
      </c>
      <c r="EI73" t="s">
        <v>277</v>
      </c>
      <c r="EJ73" t="s">
        <v>277</v>
      </c>
      <c r="EK73" t="s">
        <v>277</v>
      </c>
      <c r="EL73" t="s">
        <v>277</v>
      </c>
      <c r="EM73">
        <v>0</v>
      </c>
      <c r="EN73">
        <v>100</v>
      </c>
      <c r="EO73">
        <v>100</v>
      </c>
      <c r="EP73">
        <v>-0.27900000000000003</v>
      </c>
      <c r="EQ73">
        <v>0.15</v>
      </c>
      <c r="ER73">
        <v>2</v>
      </c>
      <c r="ES73">
        <v>348.875</v>
      </c>
      <c r="ET73">
        <v>515.45500000000004</v>
      </c>
      <c r="EU73">
        <v>25</v>
      </c>
      <c r="EV73">
        <v>28.491800000000001</v>
      </c>
      <c r="EW73">
        <v>30.0002</v>
      </c>
      <c r="EX73">
        <v>28.4819</v>
      </c>
      <c r="EY73">
        <v>28.4756</v>
      </c>
      <c r="EZ73">
        <v>17.590399999999999</v>
      </c>
      <c r="FA73">
        <v>33.022100000000002</v>
      </c>
      <c r="FB73">
        <v>16.160900000000002</v>
      </c>
      <c r="FC73">
        <v>25</v>
      </c>
      <c r="FD73">
        <v>300</v>
      </c>
      <c r="FE73">
        <v>18.9056</v>
      </c>
      <c r="FF73">
        <v>101.55</v>
      </c>
      <c r="FG73">
        <v>102.07899999999999</v>
      </c>
    </row>
    <row r="74" spans="1:163" x14ac:dyDescent="0.2">
      <c r="A74">
        <v>58</v>
      </c>
      <c r="B74">
        <v>1566921116.7</v>
      </c>
      <c r="C74">
        <v>7768.9000000953702</v>
      </c>
      <c r="D74" t="s">
        <v>564</v>
      </c>
      <c r="E74" t="s">
        <v>565</v>
      </c>
      <c r="F74" t="s">
        <v>555</v>
      </c>
      <c r="G74">
        <v>1566921116.7</v>
      </c>
      <c r="H74">
        <f t="shared" si="29"/>
        <v>4.7821817481400238E-3</v>
      </c>
      <c r="I74">
        <f t="shared" si="30"/>
        <v>15.512140941620943</v>
      </c>
      <c r="J74">
        <f>BR74 - IF(AI74&gt;1, I74*BN74*100/(AK74*CB74), 0)</f>
        <v>230.17598222539073</v>
      </c>
      <c r="K74">
        <f>((Q74-H74/2)*J74-I74)/(Q74+H74/2)</f>
        <v>147.30344694816336</v>
      </c>
      <c r="L74">
        <f>K74*(BW74+BX74)/1000</f>
        <v>14.582315631088505</v>
      </c>
      <c r="M74">
        <f>(BR74 - IF(AI74&gt;1, I74*BN74*100/(AK74*CB74), 0))*(BW74+BX74)/1000</f>
        <v>22.786288393425238</v>
      </c>
      <c r="N74">
        <f t="shared" si="31"/>
        <v>0.33958610731168992</v>
      </c>
      <c r="O74">
        <f t="shared" si="32"/>
        <v>2.2458594115398482</v>
      </c>
      <c r="P74">
        <f>H74*(1000-(1000*0.61365*EXP(17.502*T74/(240.97+T74))/(BW74+BX74)+BT74)/2)/(1000*0.61365*EXP(17.502*T74/(240.97+T74))/(BW74+BX74)-BT74)</f>
        <v>0.31342339157956556</v>
      </c>
      <c r="Q74">
        <f t="shared" si="33"/>
        <v>0.19807199701271366</v>
      </c>
      <c r="R74">
        <f t="shared" si="34"/>
        <v>273.57667897661844</v>
      </c>
      <c r="S74">
        <f>(BY74+(R74+2*0.95*0.0000000567*(((BY74+$B$7)+273)^4-(BY74+273)^4)-44100*H74)/(1.84*29.3*O74+8*0.95*0.0000000567*(BY74+273)^3))</f>
        <v>28.271382090154923</v>
      </c>
      <c r="T74">
        <f>($C$7*BZ74+$D$7*CA74+$E$7*S74)</f>
        <v>28.471499999999999</v>
      </c>
      <c r="U74">
        <f>0.61365*EXP(17.502*T74/(240.97+T74))</f>
        <v>3.9004069579231708</v>
      </c>
      <c r="V74">
        <f t="shared" si="35"/>
        <v>65.009630809582177</v>
      </c>
      <c r="W74">
        <f t="shared" si="36"/>
        <v>2.4383080696644002</v>
      </c>
      <c r="X74">
        <f t="shared" si="37"/>
        <v>3.7506874586111367</v>
      </c>
      <c r="Y74">
        <f t="shared" si="38"/>
        <v>1.4620988882587707</v>
      </c>
      <c r="Z74">
        <f>(-H74*44100)</f>
        <v>-210.89421509297506</v>
      </c>
      <c r="AA74">
        <f>2*29.3*O74*0.92*(BY74-T74)</f>
        <v>-81.377043061056725</v>
      </c>
      <c r="AB74">
        <f>2*0.95*0.0000000567*(((BY74+$B$7)+273)^4-(T74+273)^4)</f>
        <v>-7.9089119373487629</v>
      </c>
      <c r="AC74">
        <f t="shared" si="39"/>
        <v>-26.603491114762107</v>
      </c>
      <c r="AD74">
        <v>-4.1072369298880002E-2</v>
      </c>
      <c r="AE74">
        <v>4.61073326751631E-2</v>
      </c>
      <c r="AF74">
        <v>3.4478207102485499</v>
      </c>
      <c r="AG74">
        <v>133</v>
      </c>
      <c r="AH74">
        <v>27</v>
      </c>
      <c r="AI74">
        <f t="shared" si="40"/>
        <v>1.0051190169755668</v>
      </c>
      <c r="AJ74">
        <f t="shared" si="41"/>
        <v>0.51190169755668258</v>
      </c>
      <c r="AK74">
        <f t="shared" si="42"/>
        <v>52229.101757549164</v>
      </c>
      <c r="AL74">
        <v>0</v>
      </c>
      <c r="AM74">
        <v>0</v>
      </c>
      <c r="AN74">
        <v>0</v>
      </c>
      <c r="AO74">
        <f t="shared" si="43"/>
        <v>0</v>
      </c>
      <c r="AP74" t="e">
        <f t="shared" si="44"/>
        <v>#DIV/0!</v>
      </c>
      <c r="AQ74">
        <v>-1</v>
      </c>
      <c r="AR74" t="s">
        <v>566</v>
      </c>
      <c r="AS74">
        <v>856.05869230769201</v>
      </c>
      <c r="AT74">
        <v>1165.58</v>
      </c>
      <c r="AU74">
        <f t="shared" si="45"/>
        <v>0.26555132010870808</v>
      </c>
      <c r="AV74">
        <v>0.5</v>
      </c>
      <c r="AW74">
        <f t="shared" si="46"/>
        <v>1429.0851001004389</v>
      </c>
      <c r="AX74">
        <f>I74</f>
        <v>15.512140941620943</v>
      </c>
      <c r="AY74">
        <f t="shared" si="47"/>
        <v>189.74771743967838</v>
      </c>
      <c r="AZ74">
        <f t="shared" si="48"/>
        <v>0.50253092880797534</v>
      </c>
      <c r="BA74">
        <f t="shared" si="49"/>
        <v>1.1554344062827635E-2</v>
      </c>
      <c r="BB74">
        <f t="shared" si="50"/>
        <v>-1</v>
      </c>
      <c r="BC74" t="s">
        <v>567</v>
      </c>
      <c r="BD74">
        <v>579.84</v>
      </c>
      <c r="BE74">
        <f t="shared" si="51"/>
        <v>585.7399999999999</v>
      </c>
      <c r="BF74">
        <f t="shared" si="52"/>
        <v>0.52842781386333182</v>
      </c>
      <c r="BG74">
        <f t="shared" si="53"/>
        <v>2.0101752207505514</v>
      </c>
      <c r="BH74">
        <f t="shared" si="54"/>
        <v>0.26555132010870808</v>
      </c>
      <c r="BI74" t="e">
        <f t="shared" si="55"/>
        <v>#DIV/0!</v>
      </c>
      <c r="BJ74">
        <f t="shared" si="56"/>
        <v>1699.84</v>
      </c>
      <c r="BK74">
        <f t="shared" si="57"/>
        <v>1429.0851001004389</v>
      </c>
      <c r="BL74">
        <f>($B$11*$D$9+$C$11*$D$9+$F$11*((CR74+CJ74)/MAX(CR74+CJ74+CS74, 0.1)*$I$9+CS74/MAX(CR74+CJ74+CS74, 0.1)*$J$9))/($B$11+$C$11+$F$11)</f>
        <v>0.84071742052218967</v>
      </c>
      <c r="BM74">
        <f>($B$11*$K$9+$C$11*$K$9+$F$11*((CR74+CJ74)/MAX(CR74+CJ74+CS74, 0.1)*$P$9+CS74/MAX(CR74+CJ74+CS74, 0.1)*$Q$9))/($B$11+$C$11+$F$11)</f>
        <v>0.19143484104437933</v>
      </c>
      <c r="BN74">
        <v>6</v>
      </c>
      <c r="BO74">
        <v>0.5</v>
      </c>
      <c r="BP74" t="s">
        <v>271</v>
      </c>
      <c r="BQ74">
        <v>1566921116.7</v>
      </c>
      <c r="BR74">
        <v>230.17599999999999</v>
      </c>
      <c r="BS74">
        <v>250.01400000000001</v>
      </c>
      <c r="BT74">
        <v>24.630600000000001</v>
      </c>
      <c r="BU74">
        <v>19.063300000000002</v>
      </c>
      <c r="BV74">
        <v>500.06700000000001</v>
      </c>
      <c r="BW74">
        <v>98.795100000000005</v>
      </c>
      <c r="BX74">
        <v>0.19997400000000001</v>
      </c>
      <c r="BY74">
        <v>27.799399999999999</v>
      </c>
      <c r="BZ74">
        <v>28.471499999999999</v>
      </c>
      <c r="CA74">
        <v>999.9</v>
      </c>
      <c r="CB74">
        <v>10025.6</v>
      </c>
      <c r="CC74">
        <v>0</v>
      </c>
      <c r="CD74">
        <v>13.390599999999999</v>
      </c>
      <c r="CE74">
        <v>1699.84</v>
      </c>
      <c r="CF74">
        <v>0.97601599999999999</v>
      </c>
      <c r="CG74">
        <v>2.3983899999999999E-2</v>
      </c>
      <c r="CH74">
        <v>0</v>
      </c>
      <c r="CI74">
        <v>855.37199999999996</v>
      </c>
      <c r="CJ74">
        <v>4.99986</v>
      </c>
      <c r="CK74">
        <v>14586.1</v>
      </c>
      <c r="CL74">
        <v>13808.1</v>
      </c>
      <c r="CM74">
        <v>43.561999999999998</v>
      </c>
      <c r="CN74">
        <v>45.25</v>
      </c>
      <c r="CO74">
        <v>44.311999999999998</v>
      </c>
      <c r="CP74">
        <v>44.375</v>
      </c>
      <c r="CQ74">
        <v>45.436999999999998</v>
      </c>
      <c r="CR74">
        <v>1654.19</v>
      </c>
      <c r="CS74">
        <v>40.65</v>
      </c>
      <c r="CT74">
        <v>0</v>
      </c>
      <c r="CU74">
        <v>117.5</v>
      </c>
      <c r="CV74">
        <v>856.05869230769201</v>
      </c>
      <c r="CW74">
        <v>-4.8279658125521596</v>
      </c>
      <c r="CX74">
        <v>-75.025640927732994</v>
      </c>
      <c r="CY74">
        <v>14596.442307692299</v>
      </c>
      <c r="CZ74">
        <v>15</v>
      </c>
      <c r="DA74">
        <v>1566921072.2</v>
      </c>
      <c r="DB74" t="s">
        <v>568</v>
      </c>
      <c r="DC74">
        <v>58</v>
      </c>
      <c r="DD74">
        <v>-0.23</v>
      </c>
      <c r="DE74">
        <v>0.157</v>
      </c>
      <c r="DF74">
        <v>250</v>
      </c>
      <c r="DG74">
        <v>19</v>
      </c>
      <c r="DH74">
        <v>7.0000000000000007E-2</v>
      </c>
      <c r="DI74">
        <v>0.02</v>
      </c>
      <c r="DJ74">
        <v>15.461281699417899</v>
      </c>
      <c r="DK74">
        <v>0.16808232381105301</v>
      </c>
      <c r="DL74">
        <v>0.31704716300243602</v>
      </c>
      <c r="DM74">
        <v>1</v>
      </c>
      <c r="DN74">
        <v>0.33505644881914398</v>
      </c>
      <c r="DO74">
        <v>2.8112369024950901E-2</v>
      </c>
      <c r="DP74">
        <v>9.8188883519015197E-3</v>
      </c>
      <c r="DQ74">
        <v>1</v>
      </c>
      <c r="DR74">
        <v>2</v>
      </c>
      <c r="DS74">
        <v>2</v>
      </c>
      <c r="DT74" t="s">
        <v>273</v>
      </c>
      <c r="DU74">
        <v>1.8672200000000001</v>
      </c>
      <c r="DV74">
        <v>1.86371</v>
      </c>
      <c r="DW74">
        <v>1.8693500000000001</v>
      </c>
      <c r="DX74">
        <v>1.8673299999999999</v>
      </c>
      <c r="DY74">
        <v>1.87195</v>
      </c>
      <c r="DZ74">
        <v>1.8644700000000001</v>
      </c>
      <c r="EA74">
        <v>1.86602</v>
      </c>
      <c r="EB74">
        <v>1.8660000000000001</v>
      </c>
      <c r="EC74" t="s">
        <v>274</v>
      </c>
      <c r="ED74" t="s">
        <v>19</v>
      </c>
      <c r="EE74" t="s">
        <v>19</v>
      </c>
      <c r="EF74" t="s">
        <v>19</v>
      </c>
      <c r="EG74" t="s">
        <v>275</v>
      </c>
      <c r="EH74" t="s">
        <v>276</v>
      </c>
      <c r="EI74" t="s">
        <v>277</v>
      </c>
      <c r="EJ74" t="s">
        <v>277</v>
      </c>
      <c r="EK74" t="s">
        <v>277</v>
      </c>
      <c r="EL74" t="s">
        <v>277</v>
      </c>
      <c r="EM74">
        <v>0</v>
      </c>
      <c r="EN74">
        <v>100</v>
      </c>
      <c r="EO74">
        <v>100</v>
      </c>
      <c r="EP74">
        <v>-0.23</v>
      </c>
      <c r="EQ74">
        <v>0.157</v>
      </c>
      <c r="ER74">
        <v>2</v>
      </c>
      <c r="ES74">
        <v>349.12700000000001</v>
      </c>
      <c r="ET74">
        <v>515.04999999999995</v>
      </c>
      <c r="EU74">
        <v>25.000299999999999</v>
      </c>
      <c r="EV74">
        <v>28.5624</v>
      </c>
      <c r="EW74">
        <v>30.000299999999999</v>
      </c>
      <c r="EX74">
        <v>28.5489</v>
      </c>
      <c r="EY74">
        <v>28.5413</v>
      </c>
      <c r="EZ74">
        <v>15.2987</v>
      </c>
      <c r="FA74">
        <v>31.910299999999999</v>
      </c>
      <c r="FB74">
        <v>14.648899999999999</v>
      </c>
      <c r="FC74">
        <v>25</v>
      </c>
      <c r="FD74">
        <v>250</v>
      </c>
      <c r="FE74">
        <v>19.086400000000001</v>
      </c>
      <c r="FF74">
        <v>101.542</v>
      </c>
      <c r="FG74">
        <v>102.06699999999999</v>
      </c>
    </row>
    <row r="75" spans="1:163" x14ac:dyDescent="0.2">
      <c r="A75">
        <v>59</v>
      </c>
      <c r="B75">
        <v>1566921233.7</v>
      </c>
      <c r="C75">
        <v>7885.9000000953702</v>
      </c>
      <c r="D75" t="s">
        <v>569</v>
      </c>
      <c r="E75" t="s">
        <v>570</v>
      </c>
      <c r="F75" t="s">
        <v>555</v>
      </c>
      <c r="G75">
        <v>1566921233.7</v>
      </c>
      <c r="H75">
        <f t="shared" si="29"/>
        <v>4.8292478115386402E-3</v>
      </c>
      <c r="I75">
        <f t="shared" si="30"/>
        <v>10.111677894820295</v>
      </c>
      <c r="J75">
        <f>BR75 - IF(AI75&gt;1, I75*BN75*100/(AK75*CB75), 0)</f>
        <v>161.97298826808151</v>
      </c>
      <c r="K75">
        <f>((Q75-H75/2)*J75-I75)/(Q75+H75/2)</f>
        <v>108.09825082019674</v>
      </c>
      <c r="L75">
        <f>K75*(BW75+BX75)/1000</f>
        <v>10.701364053469725</v>
      </c>
      <c r="M75">
        <f>(BR75 - IF(AI75&gt;1, I75*BN75*100/(AK75*CB75), 0))*(BW75+BX75)/1000</f>
        <v>16.034782257191441</v>
      </c>
      <c r="N75">
        <f t="shared" si="31"/>
        <v>0.34285446151463</v>
      </c>
      <c r="O75">
        <f t="shared" si="32"/>
        <v>2.2362458726986594</v>
      </c>
      <c r="P75">
        <f>H75*(1000-(1000*0.61365*EXP(17.502*T75/(240.97+T75))/(BW75+BX75)+BT75)/2)/(1000*0.61365*EXP(17.502*T75/(240.97+T75))/(BW75+BX75)-BT75)</f>
        <v>0.31610189579973869</v>
      </c>
      <c r="Q75">
        <f t="shared" si="33"/>
        <v>0.19979305468348413</v>
      </c>
      <c r="R75">
        <f t="shared" si="34"/>
        <v>273.56869902809461</v>
      </c>
      <c r="S75">
        <f>(BY75+(R75+2*0.95*0.0000000567*(((BY75+$B$7)+273)^4-(BY75+273)^4)-44100*H75)/(1.84*29.3*O75+8*0.95*0.0000000567*(BY75+273)^3))</f>
        <v>28.293266373649583</v>
      </c>
      <c r="T75">
        <f>($C$7*BZ75+$D$7*CA75+$E$7*S75)</f>
        <v>28.518799999999999</v>
      </c>
      <c r="U75">
        <f>0.61365*EXP(17.502*T75/(240.97+T75))</f>
        <v>3.9111372913755003</v>
      </c>
      <c r="V75">
        <f t="shared" si="35"/>
        <v>65.112783469265636</v>
      </c>
      <c r="W75">
        <f t="shared" si="36"/>
        <v>2.4472861366596002</v>
      </c>
      <c r="X75">
        <f t="shared" si="37"/>
        <v>3.7585340485632317</v>
      </c>
      <c r="Y75">
        <f t="shared" si="38"/>
        <v>1.4638511547159001</v>
      </c>
      <c r="Z75">
        <f>(-H75*44100)</f>
        <v>-212.96982848885403</v>
      </c>
      <c r="AA75">
        <f>2*29.3*O75*0.92*(BY75-T75)</f>
        <v>-82.415149247432453</v>
      </c>
      <c r="AB75">
        <f>2*0.95*0.0000000567*(((BY75+$B$7)+273)^4-(T75+273)^4)</f>
        <v>-8.0475683434151151</v>
      </c>
      <c r="AC75">
        <f t="shared" si="39"/>
        <v>-29.863847051606967</v>
      </c>
      <c r="AD75">
        <v>-4.0814484095514601E-2</v>
      </c>
      <c r="AE75">
        <v>4.5817833942400799E-2</v>
      </c>
      <c r="AF75">
        <v>3.4306602964827801</v>
      </c>
      <c r="AG75">
        <v>133</v>
      </c>
      <c r="AH75">
        <v>27</v>
      </c>
      <c r="AI75">
        <f t="shared" si="40"/>
        <v>1.0051508127236866</v>
      </c>
      <c r="AJ75">
        <f t="shared" si="41"/>
        <v>0.51508127236865597</v>
      </c>
      <c r="AK75">
        <f t="shared" si="42"/>
        <v>51908.335737964371</v>
      </c>
      <c r="AL75">
        <v>0</v>
      </c>
      <c r="AM75">
        <v>0</v>
      </c>
      <c r="AN75">
        <v>0</v>
      </c>
      <c r="AO75">
        <f t="shared" si="43"/>
        <v>0</v>
      </c>
      <c r="AP75" t="e">
        <f t="shared" si="44"/>
        <v>#DIV/0!</v>
      </c>
      <c r="AQ75">
        <v>-1</v>
      </c>
      <c r="AR75" t="s">
        <v>571</v>
      </c>
      <c r="AS75">
        <v>850.14103846153796</v>
      </c>
      <c r="AT75">
        <v>1121.18</v>
      </c>
      <c r="AU75">
        <f t="shared" si="45"/>
        <v>0.24174437783269598</v>
      </c>
      <c r="AV75">
        <v>0.5</v>
      </c>
      <c r="AW75">
        <f t="shared" si="46"/>
        <v>1429.0431001004415</v>
      </c>
      <c r="AX75">
        <f>I75</f>
        <v>10.111677894820295</v>
      </c>
      <c r="AY75">
        <f t="shared" si="47"/>
        <v>172.73156756494416</v>
      </c>
      <c r="AZ75">
        <f t="shared" si="48"/>
        <v>0.47824613353787976</v>
      </c>
      <c r="BA75">
        <f t="shared" si="49"/>
        <v>7.7756072535805961E-3</v>
      </c>
      <c r="BB75">
        <f t="shared" si="50"/>
        <v>-1</v>
      </c>
      <c r="BC75" t="s">
        <v>572</v>
      </c>
      <c r="BD75">
        <v>584.98</v>
      </c>
      <c r="BE75">
        <f t="shared" si="51"/>
        <v>536.20000000000005</v>
      </c>
      <c r="BF75">
        <f t="shared" si="52"/>
        <v>0.50548109201503555</v>
      </c>
      <c r="BG75">
        <f t="shared" si="53"/>
        <v>1.916612533761838</v>
      </c>
      <c r="BH75">
        <f t="shared" si="54"/>
        <v>0.24174437783269598</v>
      </c>
      <c r="BI75" t="e">
        <f t="shared" si="55"/>
        <v>#DIV/0!</v>
      </c>
      <c r="BJ75">
        <f t="shared" si="56"/>
        <v>1699.79</v>
      </c>
      <c r="BK75">
        <f t="shared" si="57"/>
        <v>1429.0431001004415</v>
      </c>
      <c r="BL75">
        <f>($B$11*$D$9+$C$11*$D$9+$F$11*((CR75+CJ75)/MAX(CR75+CJ75+CS75, 0.1)*$I$9+CS75/MAX(CR75+CJ75+CS75, 0.1)*$J$9))/($B$11+$C$11+$F$11)</f>
        <v>0.84071744162540174</v>
      </c>
      <c r="BM75">
        <f>($B$11*$K$9+$C$11*$K$9+$F$11*((CR75+CJ75)/MAX(CR75+CJ75+CS75, 0.1)*$P$9+CS75/MAX(CR75+CJ75+CS75, 0.1)*$Q$9))/($B$11+$C$11+$F$11)</f>
        <v>0.19143488325080371</v>
      </c>
      <c r="BN75">
        <v>6</v>
      </c>
      <c r="BO75">
        <v>0.5</v>
      </c>
      <c r="BP75" t="s">
        <v>271</v>
      </c>
      <c r="BQ75">
        <v>1566921233.7</v>
      </c>
      <c r="BR75">
        <v>161.97300000000001</v>
      </c>
      <c r="BS75">
        <v>174.982</v>
      </c>
      <c r="BT75">
        <v>24.7209</v>
      </c>
      <c r="BU75">
        <v>19.099399999999999</v>
      </c>
      <c r="BV75">
        <v>500.05700000000002</v>
      </c>
      <c r="BW75">
        <v>98.796599999999998</v>
      </c>
      <c r="BX75">
        <v>0.200044</v>
      </c>
      <c r="BY75">
        <v>27.8352</v>
      </c>
      <c r="BZ75">
        <v>28.518799999999999</v>
      </c>
      <c r="CA75">
        <v>999.9</v>
      </c>
      <c r="CB75">
        <v>9962.5</v>
      </c>
      <c r="CC75">
        <v>0</v>
      </c>
      <c r="CD75">
        <v>13.358499999999999</v>
      </c>
      <c r="CE75">
        <v>1699.79</v>
      </c>
      <c r="CF75">
        <v>0.97601599999999999</v>
      </c>
      <c r="CG75">
        <v>2.3983899999999999E-2</v>
      </c>
      <c r="CH75">
        <v>0</v>
      </c>
      <c r="CI75">
        <v>849.72299999999996</v>
      </c>
      <c r="CJ75">
        <v>4.99986</v>
      </c>
      <c r="CK75">
        <v>14489.7</v>
      </c>
      <c r="CL75">
        <v>13807.7</v>
      </c>
      <c r="CM75">
        <v>43.686999999999998</v>
      </c>
      <c r="CN75">
        <v>45.375</v>
      </c>
      <c r="CO75">
        <v>44.436999999999998</v>
      </c>
      <c r="CP75">
        <v>44.5</v>
      </c>
      <c r="CQ75">
        <v>45.625</v>
      </c>
      <c r="CR75">
        <v>1654.14</v>
      </c>
      <c r="CS75">
        <v>40.65</v>
      </c>
      <c r="CT75">
        <v>0</v>
      </c>
      <c r="CU75">
        <v>116.39999985694899</v>
      </c>
      <c r="CV75">
        <v>850.14103846153796</v>
      </c>
      <c r="CW75">
        <v>-4.2561709349651</v>
      </c>
      <c r="CX75">
        <v>-63.408547037697303</v>
      </c>
      <c r="CY75">
        <v>14500.188461538501</v>
      </c>
      <c r="CZ75">
        <v>15</v>
      </c>
      <c r="DA75">
        <v>1566921189.2</v>
      </c>
      <c r="DB75" t="s">
        <v>573</v>
      </c>
      <c r="DC75">
        <v>59</v>
      </c>
      <c r="DD75">
        <v>-0.20399999999999999</v>
      </c>
      <c r="DE75">
        <v>0.158</v>
      </c>
      <c r="DF75">
        <v>175</v>
      </c>
      <c r="DG75">
        <v>19</v>
      </c>
      <c r="DH75">
        <v>0.11</v>
      </c>
      <c r="DI75">
        <v>0.02</v>
      </c>
      <c r="DJ75">
        <v>10.1160188857784</v>
      </c>
      <c r="DK75">
        <v>0.13096661797477899</v>
      </c>
      <c r="DL75">
        <v>0.20657667010966699</v>
      </c>
      <c r="DM75">
        <v>1</v>
      </c>
      <c r="DN75">
        <v>0.33879069316710397</v>
      </c>
      <c r="DO75">
        <v>3.3232550703260103E-2</v>
      </c>
      <c r="DP75">
        <v>1.1043014083205099E-2</v>
      </c>
      <c r="DQ75">
        <v>1</v>
      </c>
      <c r="DR75">
        <v>2</v>
      </c>
      <c r="DS75">
        <v>2</v>
      </c>
      <c r="DT75" t="s">
        <v>273</v>
      </c>
      <c r="DU75">
        <v>1.8671599999999999</v>
      </c>
      <c r="DV75">
        <v>1.86371</v>
      </c>
      <c r="DW75">
        <v>1.86934</v>
      </c>
      <c r="DX75">
        <v>1.8672800000000001</v>
      </c>
      <c r="DY75">
        <v>1.87195</v>
      </c>
      <c r="DZ75">
        <v>1.86446</v>
      </c>
      <c r="EA75">
        <v>1.8660000000000001</v>
      </c>
      <c r="EB75">
        <v>1.86595</v>
      </c>
      <c r="EC75" t="s">
        <v>274</v>
      </c>
      <c r="ED75" t="s">
        <v>19</v>
      </c>
      <c r="EE75" t="s">
        <v>19</v>
      </c>
      <c r="EF75" t="s">
        <v>19</v>
      </c>
      <c r="EG75" t="s">
        <v>275</v>
      </c>
      <c r="EH75" t="s">
        <v>276</v>
      </c>
      <c r="EI75" t="s">
        <v>277</v>
      </c>
      <c r="EJ75" t="s">
        <v>277</v>
      </c>
      <c r="EK75" t="s">
        <v>277</v>
      </c>
      <c r="EL75" t="s">
        <v>277</v>
      </c>
      <c r="EM75">
        <v>0</v>
      </c>
      <c r="EN75">
        <v>100</v>
      </c>
      <c r="EO75">
        <v>100</v>
      </c>
      <c r="EP75">
        <v>-0.20399999999999999</v>
      </c>
      <c r="EQ75">
        <v>0.158</v>
      </c>
      <c r="ER75">
        <v>2</v>
      </c>
      <c r="ES75">
        <v>349.22</v>
      </c>
      <c r="ET75">
        <v>514.42399999999998</v>
      </c>
      <c r="EU75">
        <v>25.000299999999999</v>
      </c>
      <c r="EV75">
        <v>28.643000000000001</v>
      </c>
      <c r="EW75">
        <v>30.000399999999999</v>
      </c>
      <c r="EX75">
        <v>28.624400000000001</v>
      </c>
      <c r="EY75">
        <v>28.616399999999999</v>
      </c>
      <c r="EZ75">
        <v>11.747299999999999</v>
      </c>
      <c r="FA75">
        <v>31.725100000000001</v>
      </c>
      <c r="FB75">
        <v>13.1442</v>
      </c>
      <c r="FC75">
        <v>25</v>
      </c>
      <c r="FD75">
        <v>175</v>
      </c>
      <c r="FE75">
        <v>19.040500000000002</v>
      </c>
      <c r="FF75">
        <v>101.526</v>
      </c>
      <c r="FG75">
        <v>102.053</v>
      </c>
    </row>
    <row r="76" spans="1:163" x14ac:dyDescent="0.2">
      <c r="A76">
        <v>60</v>
      </c>
      <c r="B76">
        <v>1566921348.2</v>
      </c>
      <c r="C76">
        <v>8000.4000000953702</v>
      </c>
      <c r="D76" t="s">
        <v>574</v>
      </c>
      <c r="E76" t="s">
        <v>575</v>
      </c>
      <c r="F76" t="s">
        <v>555</v>
      </c>
      <c r="G76">
        <v>1566921348.2</v>
      </c>
      <c r="H76">
        <f t="shared" si="29"/>
        <v>4.9020806121757099E-3</v>
      </c>
      <c r="I76">
        <f t="shared" si="30"/>
        <v>4.4068266793311128</v>
      </c>
      <c r="J76">
        <f>BR76 - IF(AI76&gt;1, I76*BN76*100/(AK76*CB76), 0)</f>
        <v>94.15269490601942</v>
      </c>
      <c r="K76">
        <f>((Q76-H76/2)*J76-I76)/(Q76+H76/2)</f>
        <v>70.496940503267382</v>
      </c>
      <c r="L76">
        <f>K76*(BW76+BX76)/1000</f>
        <v>6.9789137121226474</v>
      </c>
      <c r="M76">
        <f>(BR76 - IF(AI76&gt;1, I76*BN76*100/(AK76*CB76), 0))*(BW76+BX76)/1000</f>
        <v>9.3207383018624004</v>
      </c>
      <c r="N76">
        <f t="shared" si="31"/>
        <v>0.34937244149706292</v>
      </c>
      <c r="O76">
        <f t="shared" si="32"/>
        <v>2.2392002973285767</v>
      </c>
      <c r="P76">
        <f>H76*(1000-(1000*0.61365*EXP(17.502*T76/(240.97+T76))/(BW76+BX76)+BT76)/2)/(1000*0.61365*EXP(17.502*T76/(240.97+T76))/(BW76+BX76)-BT76)</f>
        <v>0.32167057363742096</v>
      </c>
      <c r="Q76">
        <f t="shared" si="33"/>
        <v>0.20334965819320139</v>
      </c>
      <c r="R76">
        <f t="shared" si="34"/>
        <v>273.61019476045112</v>
      </c>
      <c r="S76">
        <f>(BY76+(R76+2*0.95*0.0000000567*(((BY76+$B$7)+273)^4-(BY76+273)^4)-44100*H76)/(1.84*29.3*O76+8*0.95*0.0000000567*(BY76+273)^3))</f>
        <v>28.294369283769736</v>
      </c>
      <c r="T76">
        <f>($C$7*BZ76+$D$7*CA76+$E$7*S76)</f>
        <v>28.516100000000002</v>
      </c>
      <c r="U76">
        <f>0.61365*EXP(17.502*T76/(240.97+T76))</f>
        <v>3.9105240854469803</v>
      </c>
      <c r="V76">
        <f t="shared" si="35"/>
        <v>65.096928258620665</v>
      </c>
      <c r="W76">
        <f t="shared" si="36"/>
        <v>2.4503484969599998</v>
      </c>
      <c r="X76">
        <f t="shared" si="37"/>
        <v>3.7641537972807564</v>
      </c>
      <c r="Y76">
        <f t="shared" si="38"/>
        <v>1.4601755884869805</v>
      </c>
      <c r="Z76">
        <f>(-H76*44100)</f>
        <v>-216.1817549969488</v>
      </c>
      <c r="AA76">
        <f>2*29.3*O76*0.92*(BY76-T76)</f>
        <v>-79.107662941302678</v>
      </c>
      <c r="AB76">
        <f>2*0.95*0.0000000567*(((BY76+$B$7)+273)^4-(T76+273)^4)</f>
        <v>-7.7152903324158943</v>
      </c>
      <c r="AC76">
        <f t="shared" si="39"/>
        <v>-29.394513510216271</v>
      </c>
      <c r="AD76">
        <v>-4.0893631949514897E-2</v>
      </c>
      <c r="AE76">
        <v>4.5906684342248899E-2</v>
      </c>
      <c r="AF76">
        <v>3.4359309414576198</v>
      </c>
      <c r="AG76">
        <v>134</v>
      </c>
      <c r="AH76">
        <v>27</v>
      </c>
      <c r="AI76">
        <f t="shared" si="40"/>
        <v>1.0051804949570036</v>
      </c>
      <c r="AJ76">
        <f t="shared" si="41"/>
        <v>0.51804949570035674</v>
      </c>
      <c r="AK76">
        <f t="shared" si="42"/>
        <v>52000.508616323015</v>
      </c>
      <c r="AL76">
        <v>0</v>
      </c>
      <c r="AM76">
        <v>0</v>
      </c>
      <c r="AN76">
        <v>0</v>
      </c>
      <c r="AO76">
        <f t="shared" si="43"/>
        <v>0</v>
      </c>
      <c r="AP76" t="e">
        <f t="shared" si="44"/>
        <v>#DIV/0!</v>
      </c>
      <c r="AQ76">
        <v>-1</v>
      </c>
      <c r="AR76" t="s">
        <v>576</v>
      </c>
      <c r="AS76">
        <v>854.44349999999997</v>
      </c>
      <c r="AT76">
        <v>1083.21</v>
      </c>
      <c r="AU76">
        <f t="shared" si="45"/>
        <v>0.21119312044755867</v>
      </c>
      <c r="AV76">
        <v>0.5</v>
      </c>
      <c r="AW76">
        <f t="shared" si="46"/>
        <v>1429.2615001004262</v>
      </c>
      <c r="AX76">
        <f>I76</f>
        <v>4.4068266793311128</v>
      </c>
      <c r="AY76">
        <f t="shared" si="47"/>
        <v>150.92509807088385</v>
      </c>
      <c r="AZ76">
        <f t="shared" si="48"/>
        <v>0.45587651517249661</v>
      </c>
      <c r="BA76">
        <f t="shared" si="49"/>
        <v>3.782951320630413E-3</v>
      </c>
      <c r="BB76">
        <f t="shared" si="50"/>
        <v>-1</v>
      </c>
      <c r="BC76" t="s">
        <v>577</v>
      </c>
      <c r="BD76">
        <v>589.4</v>
      </c>
      <c r="BE76">
        <f t="shared" si="51"/>
        <v>493.81000000000006</v>
      </c>
      <c r="BF76">
        <f t="shared" si="52"/>
        <v>0.46326826107207231</v>
      </c>
      <c r="BG76">
        <f t="shared" si="53"/>
        <v>1.8378181201221582</v>
      </c>
      <c r="BH76">
        <f t="shared" si="54"/>
        <v>0.2111931204475587</v>
      </c>
      <c r="BI76" t="e">
        <f t="shared" si="55"/>
        <v>#DIV/0!</v>
      </c>
      <c r="BJ76">
        <f t="shared" si="56"/>
        <v>1700.05</v>
      </c>
      <c r="BK76">
        <f t="shared" si="57"/>
        <v>1429.2615001004262</v>
      </c>
      <c r="BL76">
        <f>($B$11*$D$9+$C$11*$D$9+$F$11*((CR76+CJ76)/MAX(CR76+CJ76+CS76, 0.1)*$I$9+CS76/MAX(CR76+CJ76+CS76, 0.1)*$J$9))/($B$11+$C$11+$F$11)</f>
        <v>0.84071733190225362</v>
      </c>
      <c r="BM76">
        <f>($B$11*$K$9+$C$11*$K$9+$F$11*((CR76+CJ76)/MAX(CR76+CJ76+CS76, 0.1)*$P$9+CS76/MAX(CR76+CJ76+CS76, 0.1)*$Q$9))/($B$11+$C$11+$F$11)</f>
        <v>0.19143466380450747</v>
      </c>
      <c r="BN76">
        <v>6</v>
      </c>
      <c r="BO76">
        <v>0.5</v>
      </c>
      <c r="BP76" t="s">
        <v>271</v>
      </c>
      <c r="BQ76">
        <v>1566921348.2</v>
      </c>
      <c r="BR76">
        <v>94.152699999999996</v>
      </c>
      <c r="BS76">
        <v>99.966700000000003</v>
      </c>
      <c r="BT76">
        <v>24.751999999999999</v>
      </c>
      <c r="BU76">
        <v>19.046199999999999</v>
      </c>
      <c r="BV76">
        <v>500.06799999999998</v>
      </c>
      <c r="BW76">
        <v>98.796000000000006</v>
      </c>
      <c r="BX76">
        <v>0.19997999999999999</v>
      </c>
      <c r="BY76">
        <v>27.860800000000001</v>
      </c>
      <c r="BZ76">
        <v>28.516100000000002</v>
      </c>
      <c r="CA76">
        <v>999.9</v>
      </c>
      <c r="CB76">
        <v>9981.8799999999992</v>
      </c>
      <c r="CC76">
        <v>0</v>
      </c>
      <c r="CD76">
        <v>13.671799999999999</v>
      </c>
      <c r="CE76">
        <v>1700.05</v>
      </c>
      <c r="CF76">
        <v>0.97602100000000003</v>
      </c>
      <c r="CG76">
        <v>2.3979500000000001E-2</v>
      </c>
      <c r="CH76">
        <v>0</v>
      </c>
      <c r="CI76">
        <v>854</v>
      </c>
      <c r="CJ76">
        <v>4.99986</v>
      </c>
      <c r="CK76">
        <v>14565.7</v>
      </c>
      <c r="CL76">
        <v>13809.7</v>
      </c>
      <c r="CM76">
        <v>43.75</v>
      </c>
      <c r="CN76">
        <v>45.375</v>
      </c>
      <c r="CO76">
        <v>44.5</v>
      </c>
      <c r="CP76">
        <v>44.5</v>
      </c>
      <c r="CQ76">
        <v>45.625</v>
      </c>
      <c r="CR76">
        <v>1654.4</v>
      </c>
      <c r="CS76">
        <v>40.65</v>
      </c>
      <c r="CT76">
        <v>0</v>
      </c>
      <c r="CU76">
        <v>114</v>
      </c>
      <c r="CV76">
        <v>854.44349999999997</v>
      </c>
      <c r="CW76">
        <v>-3.9013675228629801</v>
      </c>
      <c r="CX76">
        <v>-56.495726446443598</v>
      </c>
      <c r="CY76">
        <v>14572.4115384615</v>
      </c>
      <c r="CZ76">
        <v>15</v>
      </c>
      <c r="DA76">
        <v>1566921304.3</v>
      </c>
      <c r="DB76" t="s">
        <v>578</v>
      </c>
      <c r="DC76">
        <v>60</v>
      </c>
      <c r="DD76">
        <v>-0.214</v>
      </c>
      <c r="DE76">
        <v>0.158</v>
      </c>
      <c r="DF76">
        <v>100</v>
      </c>
      <c r="DG76">
        <v>19</v>
      </c>
      <c r="DH76">
        <v>0.35</v>
      </c>
      <c r="DI76">
        <v>0.01</v>
      </c>
      <c r="DJ76">
        <v>4.4394591016185201</v>
      </c>
      <c r="DK76">
        <v>6.4622777381100199E-2</v>
      </c>
      <c r="DL76">
        <v>0.12858210306055601</v>
      </c>
      <c r="DM76">
        <v>1</v>
      </c>
      <c r="DN76">
        <v>0.34421250990550101</v>
      </c>
      <c r="DO76">
        <v>3.8124160633293602E-2</v>
      </c>
      <c r="DP76">
        <v>1.4046143385366E-2</v>
      </c>
      <c r="DQ76">
        <v>1</v>
      </c>
      <c r="DR76">
        <v>2</v>
      </c>
      <c r="DS76">
        <v>2</v>
      </c>
      <c r="DT76" t="s">
        <v>273</v>
      </c>
      <c r="DU76">
        <v>1.86714</v>
      </c>
      <c r="DV76">
        <v>1.8636999999999999</v>
      </c>
      <c r="DW76">
        <v>1.8693299999999999</v>
      </c>
      <c r="DX76">
        <v>1.8672599999999999</v>
      </c>
      <c r="DY76">
        <v>1.8719399999999999</v>
      </c>
      <c r="DZ76">
        <v>1.8644700000000001</v>
      </c>
      <c r="EA76">
        <v>1.8660000000000001</v>
      </c>
      <c r="EB76">
        <v>1.86598</v>
      </c>
      <c r="EC76" t="s">
        <v>274</v>
      </c>
      <c r="ED76" t="s">
        <v>19</v>
      </c>
      <c r="EE76" t="s">
        <v>19</v>
      </c>
      <c r="EF76" t="s">
        <v>19</v>
      </c>
      <c r="EG76" t="s">
        <v>275</v>
      </c>
      <c r="EH76" t="s">
        <v>276</v>
      </c>
      <c r="EI76" t="s">
        <v>277</v>
      </c>
      <c r="EJ76" t="s">
        <v>277</v>
      </c>
      <c r="EK76" t="s">
        <v>277</v>
      </c>
      <c r="EL76" t="s">
        <v>277</v>
      </c>
      <c r="EM76">
        <v>0</v>
      </c>
      <c r="EN76">
        <v>100</v>
      </c>
      <c r="EO76">
        <v>100</v>
      </c>
      <c r="EP76">
        <v>-0.214</v>
      </c>
      <c r="EQ76">
        <v>0.158</v>
      </c>
      <c r="ER76">
        <v>2</v>
      </c>
      <c r="ES76">
        <v>348.42</v>
      </c>
      <c r="ET76">
        <v>514.05399999999997</v>
      </c>
      <c r="EU76">
        <v>25.0001</v>
      </c>
      <c r="EV76">
        <v>28.718699999999998</v>
      </c>
      <c r="EW76">
        <v>30.000299999999999</v>
      </c>
      <c r="EX76">
        <v>28.696999999999999</v>
      </c>
      <c r="EY76">
        <v>28.688400000000001</v>
      </c>
      <c r="EZ76">
        <v>8.1067999999999998</v>
      </c>
      <c r="FA76">
        <v>32.0017</v>
      </c>
      <c r="FB76">
        <v>11.6386</v>
      </c>
      <c r="FC76">
        <v>25</v>
      </c>
      <c r="FD76">
        <v>100</v>
      </c>
      <c r="FE76">
        <v>19.011700000000001</v>
      </c>
      <c r="FF76">
        <v>101.514</v>
      </c>
      <c r="FG76">
        <v>102.042</v>
      </c>
    </row>
    <row r="77" spans="1:163" x14ac:dyDescent="0.2">
      <c r="A77">
        <v>61</v>
      </c>
      <c r="B77">
        <v>1566921431.2</v>
      </c>
      <c r="C77">
        <v>8083.4000000953702</v>
      </c>
      <c r="D77" t="s">
        <v>579</v>
      </c>
      <c r="E77" t="s">
        <v>580</v>
      </c>
      <c r="F77" t="s">
        <v>555</v>
      </c>
      <c r="G77">
        <v>1566921431.2</v>
      </c>
      <c r="H77">
        <f t="shared" si="29"/>
        <v>4.7937382014279252E-3</v>
      </c>
      <c r="I77">
        <f t="shared" si="30"/>
        <v>0.35458378367102877</v>
      </c>
      <c r="J77">
        <f>BR77 - IF(AI77&gt;1, I77*BN77*100/(AK77*CB77), 0)</f>
        <v>49.200099590304774</v>
      </c>
      <c r="K77">
        <f>((Q77-H77/2)*J77-I77)/(Q77+H77/2)</f>
        <v>46.27321938296619</v>
      </c>
      <c r="L77">
        <f>K77*(BW77+BX77)/1000</f>
        <v>4.580976856603951</v>
      </c>
      <c r="M77">
        <f>(BR77 - IF(AI77&gt;1, I77*BN77*100/(AK77*CB77), 0))*(BW77+BX77)/1000</f>
        <v>4.870733451685509</v>
      </c>
      <c r="N77">
        <f t="shared" si="31"/>
        <v>0.34197074935549915</v>
      </c>
      <c r="O77">
        <f t="shared" si="32"/>
        <v>2.239482993229442</v>
      </c>
      <c r="P77">
        <f>H77*(1000-(1000*0.61365*EXP(17.502*T77/(240.97+T77))/(BW77+BX77)+BT77)/2)/(1000*0.61365*EXP(17.502*T77/(240.97+T77))/(BW77+BX77)-BT77)</f>
        <v>0.31538545730914741</v>
      </c>
      <c r="Q77">
        <f t="shared" si="33"/>
        <v>0.19933198167723229</v>
      </c>
      <c r="R77">
        <f t="shared" si="34"/>
        <v>273.60859877074358</v>
      </c>
      <c r="S77">
        <f>(BY77+(R77+2*0.95*0.0000000567*(((BY77+$B$7)+273)^4-(BY77+273)^4)-44100*H77)/(1.84*29.3*O77+8*0.95*0.0000000567*(BY77+273)^3))</f>
        <v>28.309083901482694</v>
      </c>
      <c r="T77">
        <f>($C$7*BZ77+$D$7*CA77+$E$7*S77)</f>
        <v>28.498899999999999</v>
      </c>
      <c r="U77">
        <f>0.61365*EXP(17.502*T77/(240.97+T77))</f>
        <v>3.9066197047771918</v>
      </c>
      <c r="V77">
        <f t="shared" si="35"/>
        <v>65.173731651063889</v>
      </c>
      <c r="W77">
        <f t="shared" si="36"/>
        <v>2.4501917635605999</v>
      </c>
      <c r="X77">
        <f t="shared" si="37"/>
        <v>3.7594774788695151</v>
      </c>
      <c r="Y77">
        <f t="shared" si="38"/>
        <v>1.4564279412165919</v>
      </c>
      <c r="Z77">
        <f>(-H77*44100)</f>
        <v>-211.40385468297151</v>
      </c>
      <c r="AA77">
        <f>2*29.3*O77*0.92*(BY77-T77)</f>
        <v>-79.612663702171716</v>
      </c>
      <c r="AB77">
        <f>2*0.95*0.0000000567*(((BY77+$B$7)+273)^4-(T77+273)^4)</f>
        <v>-7.7620740297436468</v>
      </c>
      <c r="AC77">
        <f t="shared" si="39"/>
        <v>-25.16999364414329</v>
      </c>
      <c r="AD77">
        <v>-4.0901210140913198E-2</v>
      </c>
      <c r="AE77">
        <v>4.5915191525979497E-2</v>
      </c>
      <c r="AF77">
        <v>3.4364354091464402</v>
      </c>
      <c r="AG77">
        <v>44</v>
      </c>
      <c r="AH77">
        <v>9</v>
      </c>
      <c r="AI77">
        <f t="shared" si="40"/>
        <v>1.0016947379043575</v>
      </c>
      <c r="AJ77">
        <f t="shared" si="41"/>
        <v>0.16947379043574795</v>
      </c>
      <c r="AK77">
        <f t="shared" si="42"/>
        <v>52013.433291918991</v>
      </c>
      <c r="AL77">
        <v>0</v>
      </c>
      <c r="AM77">
        <v>0</v>
      </c>
      <c r="AN77">
        <v>0</v>
      </c>
      <c r="AO77">
        <f t="shared" si="43"/>
        <v>0</v>
      </c>
      <c r="AP77" t="e">
        <f t="shared" si="44"/>
        <v>#DIV/0!</v>
      </c>
      <c r="AQ77">
        <v>-1</v>
      </c>
      <c r="AR77" t="s">
        <v>581</v>
      </c>
      <c r="AS77">
        <v>861.05930769230702</v>
      </c>
      <c r="AT77">
        <v>1062.3800000000001</v>
      </c>
      <c r="AU77">
        <f t="shared" si="45"/>
        <v>0.1894997009617021</v>
      </c>
      <c r="AV77">
        <v>0.5</v>
      </c>
      <c r="AW77">
        <f t="shared" si="46"/>
        <v>1429.253100100427</v>
      </c>
      <c r="AX77">
        <f>I77</f>
        <v>0.35458378367102877</v>
      </c>
      <c r="AY77">
        <f t="shared" si="47"/>
        <v>135.4215175338083</v>
      </c>
      <c r="AZ77">
        <f t="shared" si="48"/>
        <v>0.45271936595191936</v>
      </c>
      <c r="BA77">
        <f t="shared" si="49"/>
        <v>9.4775640757808989E-4</v>
      </c>
      <c r="BB77">
        <f t="shared" si="50"/>
        <v>-1</v>
      </c>
      <c r="BC77" t="s">
        <v>582</v>
      </c>
      <c r="BD77">
        <v>581.41999999999996</v>
      </c>
      <c r="BE77">
        <f t="shared" si="51"/>
        <v>480.96000000000015</v>
      </c>
      <c r="BF77">
        <f t="shared" si="52"/>
        <v>0.41858094708020011</v>
      </c>
      <c r="BG77">
        <f t="shared" si="53"/>
        <v>1.8272161260362563</v>
      </c>
      <c r="BH77">
        <f t="shared" si="54"/>
        <v>0.1894997009617021</v>
      </c>
      <c r="BI77" t="e">
        <f t="shared" si="55"/>
        <v>#DIV/0!</v>
      </c>
      <c r="BJ77">
        <f t="shared" si="56"/>
        <v>1700.04</v>
      </c>
      <c r="BK77">
        <f t="shared" si="57"/>
        <v>1429.253100100427</v>
      </c>
      <c r="BL77">
        <f>($B$11*$D$9+$C$11*$D$9+$F$11*((CR77+CJ77)/MAX(CR77+CJ77+CS77, 0.1)*$I$9+CS77/MAX(CR77+CJ77+CS77, 0.1)*$J$9))/($B$11+$C$11+$F$11)</f>
        <v>0.84071733612175414</v>
      </c>
      <c r="BM77">
        <f>($B$11*$K$9+$C$11*$K$9+$F$11*((CR77+CJ77)/MAX(CR77+CJ77+CS77, 0.1)*$P$9+CS77/MAX(CR77+CJ77+CS77, 0.1)*$Q$9))/($B$11+$C$11+$F$11)</f>
        <v>0.19143467224350844</v>
      </c>
      <c r="BN77">
        <v>6</v>
      </c>
      <c r="BO77">
        <v>0.5</v>
      </c>
      <c r="BP77" t="s">
        <v>271</v>
      </c>
      <c r="BQ77">
        <v>1566921431.2</v>
      </c>
      <c r="BR77">
        <v>49.200099999999999</v>
      </c>
      <c r="BS77">
        <v>49.908499999999997</v>
      </c>
      <c r="BT77">
        <v>24.7498</v>
      </c>
      <c r="BU77">
        <v>19.1447</v>
      </c>
      <c r="BV77">
        <v>499.57900000000001</v>
      </c>
      <c r="BW77">
        <v>98.7958</v>
      </c>
      <c r="BX77">
        <v>0.20264699999999999</v>
      </c>
      <c r="BY77">
        <v>27.839500000000001</v>
      </c>
      <c r="BZ77">
        <v>28.498899999999999</v>
      </c>
      <c r="CA77">
        <v>999.9</v>
      </c>
      <c r="CB77">
        <v>9983.75</v>
      </c>
      <c r="CC77">
        <v>0</v>
      </c>
      <c r="CD77">
        <v>13.5915</v>
      </c>
      <c r="CE77">
        <v>1700.04</v>
      </c>
      <c r="CF77">
        <v>0.97602100000000003</v>
      </c>
      <c r="CG77">
        <v>2.3979500000000001E-2</v>
      </c>
      <c r="CH77">
        <v>0</v>
      </c>
      <c r="CI77">
        <v>860.59900000000005</v>
      </c>
      <c r="CJ77">
        <v>4.99986</v>
      </c>
      <c r="CK77">
        <v>14677.4</v>
      </c>
      <c r="CL77">
        <v>13809.7</v>
      </c>
      <c r="CM77">
        <v>43.811999999999998</v>
      </c>
      <c r="CN77">
        <v>45.436999999999998</v>
      </c>
      <c r="CO77">
        <v>44.5</v>
      </c>
      <c r="CP77">
        <v>44.561999999999998</v>
      </c>
      <c r="CQ77">
        <v>45.686999999999998</v>
      </c>
      <c r="CR77">
        <v>1654.39</v>
      </c>
      <c r="CS77">
        <v>40.65</v>
      </c>
      <c r="CT77">
        <v>0</v>
      </c>
      <c r="CU77">
        <v>82.799999952316298</v>
      </c>
      <c r="CV77">
        <v>861.05930769230702</v>
      </c>
      <c r="CW77">
        <v>-1.6454017246744801</v>
      </c>
      <c r="CX77">
        <v>-22.601709398316501</v>
      </c>
      <c r="CY77">
        <v>14679.2269230769</v>
      </c>
      <c r="CZ77">
        <v>15</v>
      </c>
      <c r="DA77">
        <v>1566921425.7</v>
      </c>
      <c r="DB77" t="s">
        <v>583</v>
      </c>
      <c r="DC77">
        <v>61</v>
      </c>
      <c r="DD77">
        <v>-0.22</v>
      </c>
      <c r="DE77">
        <v>0.16</v>
      </c>
      <c r="DF77">
        <v>50</v>
      </c>
      <c r="DG77">
        <v>19</v>
      </c>
      <c r="DH77">
        <v>0.3</v>
      </c>
      <c r="DI77">
        <v>0.02</v>
      </c>
      <c r="DJ77">
        <v>2.6990041189089101E-2</v>
      </c>
      <c r="DK77">
        <v>0.115137762136606</v>
      </c>
      <c r="DL77">
        <v>7.4459550527394405E-2</v>
      </c>
      <c r="DM77">
        <v>1</v>
      </c>
      <c r="DN77">
        <v>3.1567880980391198E-2</v>
      </c>
      <c r="DO77">
        <v>1.73546638421133E-3</v>
      </c>
      <c r="DP77">
        <v>7.5052094551135998E-2</v>
      </c>
      <c r="DQ77">
        <v>1</v>
      </c>
      <c r="DR77">
        <v>2</v>
      </c>
      <c r="DS77">
        <v>2</v>
      </c>
      <c r="DT77" t="s">
        <v>273</v>
      </c>
      <c r="DU77">
        <v>1.86714</v>
      </c>
      <c r="DV77">
        <v>1.86371</v>
      </c>
      <c r="DW77">
        <v>1.8693</v>
      </c>
      <c r="DX77">
        <v>1.86727</v>
      </c>
      <c r="DY77">
        <v>1.8719300000000001</v>
      </c>
      <c r="DZ77">
        <v>1.8644099999999999</v>
      </c>
      <c r="EA77">
        <v>1.86602</v>
      </c>
      <c r="EB77">
        <v>1.86598</v>
      </c>
      <c r="EC77" t="s">
        <v>274</v>
      </c>
      <c r="ED77" t="s">
        <v>19</v>
      </c>
      <c r="EE77" t="s">
        <v>19</v>
      </c>
      <c r="EF77" t="s">
        <v>19</v>
      </c>
      <c r="EG77" t="s">
        <v>275</v>
      </c>
      <c r="EH77" t="s">
        <v>276</v>
      </c>
      <c r="EI77" t="s">
        <v>277</v>
      </c>
      <c r="EJ77" t="s">
        <v>277</v>
      </c>
      <c r="EK77" t="s">
        <v>277</v>
      </c>
      <c r="EL77" t="s">
        <v>277</v>
      </c>
      <c r="EM77">
        <v>0</v>
      </c>
      <c r="EN77">
        <v>100</v>
      </c>
      <c r="EO77">
        <v>100</v>
      </c>
      <c r="EP77">
        <v>-0.22</v>
      </c>
      <c r="EQ77">
        <v>0.16</v>
      </c>
      <c r="ER77">
        <v>2</v>
      </c>
      <c r="ES77">
        <v>448.548</v>
      </c>
      <c r="ET77">
        <v>517.16300000000001</v>
      </c>
      <c r="EU77">
        <v>24.999400000000001</v>
      </c>
      <c r="EV77">
        <v>28.763000000000002</v>
      </c>
      <c r="EW77">
        <v>30.000299999999999</v>
      </c>
      <c r="EX77">
        <v>28.783000000000001</v>
      </c>
      <c r="EY77">
        <v>28.7562</v>
      </c>
      <c r="EZ77">
        <v>5.6658200000000001</v>
      </c>
      <c r="FA77">
        <v>30.5</v>
      </c>
      <c r="FB77">
        <v>10.891299999999999</v>
      </c>
      <c r="FC77">
        <v>25</v>
      </c>
      <c r="FD77">
        <v>50</v>
      </c>
      <c r="FE77">
        <v>19.142199999999999</v>
      </c>
      <c r="FF77">
        <v>101.504</v>
      </c>
      <c r="FG77">
        <v>102.03400000000001</v>
      </c>
    </row>
    <row r="78" spans="1:163" x14ac:dyDescent="0.2">
      <c r="A78">
        <v>62</v>
      </c>
      <c r="B78">
        <v>1566921551.7</v>
      </c>
      <c r="C78">
        <v>8203.9000000953693</v>
      </c>
      <c r="D78" t="s">
        <v>584</v>
      </c>
      <c r="E78" t="s">
        <v>585</v>
      </c>
      <c r="F78" t="s">
        <v>555</v>
      </c>
      <c r="G78">
        <v>1566921551.7</v>
      </c>
      <c r="H78">
        <f t="shared" si="29"/>
        <v>4.9650113576150167E-3</v>
      </c>
      <c r="I78">
        <f t="shared" si="30"/>
        <v>25.109872186980237</v>
      </c>
      <c r="J78">
        <f>BR78 - IF(AI78&gt;1, I78*BN78*100/(AK78*CB78), 0)</f>
        <v>367.7719713122363</v>
      </c>
      <c r="K78">
        <f>((Q78-H78/2)*J78-I78)/(Q78+H78/2)</f>
        <v>241.61498948810188</v>
      </c>
      <c r="L78">
        <f>K78*(BW78+BX78)/1000</f>
        <v>23.919150174599011</v>
      </c>
      <c r="M78">
        <f>(BR78 - IF(AI78&gt;1, I78*BN78*100/(AK78*CB78), 0))*(BW78+BX78)/1000</f>
        <v>36.408308236434515</v>
      </c>
      <c r="N78">
        <f t="shared" si="31"/>
        <v>0.36346017149264281</v>
      </c>
      <c r="O78">
        <f t="shared" si="32"/>
        <v>2.2482655506910358</v>
      </c>
      <c r="P78">
        <f>H78*(1000-(1000*0.61365*EXP(17.502*T78/(240.97+T78))/(BW78+BX78)+BT78)/2)/(1000*0.61365*EXP(17.502*T78/(240.97+T78))/(BW78+BX78)-BT78)</f>
        <v>0.33369141365310462</v>
      </c>
      <c r="Q78">
        <f t="shared" si="33"/>
        <v>0.21102818403559248</v>
      </c>
      <c r="R78">
        <f t="shared" si="34"/>
        <v>273.55752710016645</v>
      </c>
      <c r="S78">
        <f>(BY78+(R78+2*0.95*0.0000000567*(((BY78+$B$7)+273)^4-(BY78+273)^4)-44100*H78)/(1.84*29.3*O78+8*0.95*0.0000000567*(BY78+273)^3))</f>
        <v>28.247912433147143</v>
      </c>
      <c r="T78">
        <f>($C$7*BZ78+$D$7*CA78+$E$7*S78)</f>
        <v>28.357399999999998</v>
      </c>
      <c r="U78">
        <f>0.61365*EXP(17.502*T78/(240.97+T78))</f>
        <v>3.8746281963541747</v>
      </c>
      <c r="V78">
        <f t="shared" si="35"/>
        <v>65.142526750604233</v>
      </c>
      <c r="W78">
        <f t="shared" si="36"/>
        <v>2.4486898798049999</v>
      </c>
      <c r="X78">
        <f t="shared" si="37"/>
        <v>3.758972827657912</v>
      </c>
      <c r="Y78">
        <f t="shared" si="38"/>
        <v>1.4259383165491748</v>
      </c>
      <c r="Z78">
        <f>(-H78*44100)</f>
        <v>-218.95700087082224</v>
      </c>
      <c r="AA78">
        <f>2*29.3*O78*0.92*(BY78-T78)</f>
        <v>-63.052657730278341</v>
      </c>
      <c r="AB78">
        <f>2*0.95*0.0000000567*(((BY78+$B$7)+273)^4-(T78+273)^4)</f>
        <v>-6.1191050141525487</v>
      </c>
      <c r="AC78">
        <f t="shared" si="39"/>
        <v>-14.571236515086653</v>
      </c>
      <c r="AD78">
        <v>-4.1137069708724397E-2</v>
      </c>
      <c r="AE78">
        <v>4.6179964553280599E-2</v>
      </c>
      <c r="AF78">
        <v>3.4521202728854301</v>
      </c>
      <c r="AG78">
        <v>133</v>
      </c>
      <c r="AH78">
        <v>27</v>
      </c>
      <c r="AI78">
        <f t="shared" si="40"/>
        <v>1.0051119030993203</v>
      </c>
      <c r="AJ78">
        <f t="shared" si="41"/>
        <v>0.5111903099320303</v>
      </c>
      <c r="AK78">
        <f t="shared" si="42"/>
        <v>52301.415153970389</v>
      </c>
      <c r="AL78">
        <v>0</v>
      </c>
      <c r="AM78">
        <v>0</v>
      </c>
      <c r="AN78">
        <v>0</v>
      </c>
      <c r="AO78">
        <f t="shared" si="43"/>
        <v>0</v>
      </c>
      <c r="AP78" t="e">
        <f t="shared" si="44"/>
        <v>#DIV/0!</v>
      </c>
      <c r="AQ78">
        <v>-1</v>
      </c>
      <c r="AR78" t="s">
        <v>586</v>
      </c>
      <c r="AS78">
        <v>840.42080769230802</v>
      </c>
      <c r="AT78">
        <v>1198.99</v>
      </c>
      <c r="AU78">
        <f t="shared" si="45"/>
        <v>0.29905936855827986</v>
      </c>
      <c r="AV78">
        <v>0.5</v>
      </c>
      <c r="AW78">
        <f t="shared" si="46"/>
        <v>1428.9843001004456</v>
      </c>
      <c r="AX78">
        <f>I78</f>
        <v>25.109872186980237</v>
      </c>
      <c r="AY78">
        <f t="shared" si="47"/>
        <v>213.67557123386737</v>
      </c>
      <c r="AZ78">
        <f t="shared" si="48"/>
        <v>0.54768596902392841</v>
      </c>
      <c r="BA78">
        <f t="shared" si="49"/>
        <v>1.8271629845859699E-2</v>
      </c>
      <c r="BB78">
        <f t="shared" si="50"/>
        <v>-1</v>
      </c>
      <c r="BC78" t="s">
        <v>587</v>
      </c>
      <c r="BD78">
        <v>542.32000000000005</v>
      </c>
      <c r="BE78">
        <f t="shared" si="51"/>
        <v>656.67</v>
      </c>
      <c r="BF78">
        <f t="shared" si="52"/>
        <v>0.54604168350570603</v>
      </c>
      <c r="BG78">
        <f t="shared" si="53"/>
        <v>2.2108533707036435</v>
      </c>
      <c r="BH78">
        <f t="shared" si="54"/>
        <v>0.29905936855827986</v>
      </c>
      <c r="BI78" t="e">
        <f t="shared" si="55"/>
        <v>#DIV/0!</v>
      </c>
      <c r="BJ78">
        <f t="shared" si="56"/>
        <v>1699.72</v>
      </c>
      <c r="BK78">
        <f t="shared" si="57"/>
        <v>1428.9843001004456</v>
      </c>
      <c r="BL78">
        <f>($B$11*$D$9+$C$11*$D$9+$F$11*((CR78+CJ78)/MAX(CR78+CJ78+CS78, 0.1)*$I$9+CS78/MAX(CR78+CJ78+CS78, 0.1)*$J$9))/($B$11+$C$11+$F$11)</f>
        <v>0.84071747117198459</v>
      </c>
      <c r="BM78">
        <f>($B$11*$K$9+$C$11*$K$9+$F$11*((CR78+CJ78)/MAX(CR78+CJ78+CS78, 0.1)*$P$9+CS78/MAX(CR78+CJ78+CS78, 0.1)*$Q$9))/($B$11+$C$11+$F$11)</f>
        <v>0.19143494234396954</v>
      </c>
      <c r="BN78">
        <v>6</v>
      </c>
      <c r="BO78">
        <v>0.5</v>
      </c>
      <c r="BP78" t="s">
        <v>271</v>
      </c>
      <c r="BQ78">
        <v>1566921551.7</v>
      </c>
      <c r="BR78">
        <v>367.77199999999999</v>
      </c>
      <c r="BS78">
        <v>399.93599999999998</v>
      </c>
      <c r="BT78">
        <v>24.734999999999999</v>
      </c>
      <c r="BU78">
        <v>18.9557</v>
      </c>
      <c r="BV78">
        <v>500.09</v>
      </c>
      <c r="BW78">
        <v>98.796999999999997</v>
      </c>
      <c r="BX78">
        <v>0.199963</v>
      </c>
      <c r="BY78">
        <v>27.837199999999999</v>
      </c>
      <c r="BZ78">
        <v>28.357399999999998</v>
      </c>
      <c r="CA78">
        <v>999.9</v>
      </c>
      <c r="CB78">
        <v>10041.200000000001</v>
      </c>
      <c r="CC78">
        <v>0</v>
      </c>
      <c r="CD78">
        <v>13.9048</v>
      </c>
      <c r="CE78">
        <v>1699.72</v>
      </c>
      <c r="CF78">
        <v>0.97601599999999999</v>
      </c>
      <c r="CG78">
        <v>2.3983899999999999E-2</v>
      </c>
      <c r="CH78">
        <v>0</v>
      </c>
      <c r="CI78">
        <v>839.66200000000003</v>
      </c>
      <c r="CJ78">
        <v>4.99986</v>
      </c>
      <c r="CK78">
        <v>14343</v>
      </c>
      <c r="CL78">
        <v>13807.1</v>
      </c>
      <c r="CM78">
        <v>43.811999999999998</v>
      </c>
      <c r="CN78">
        <v>45.436999999999998</v>
      </c>
      <c r="CO78">
        <v>44.561999999999998</v>
      </c>
      <c r="CP78">
        <v>44.561999999999998</v>
      </c>
      <c r="CQ78">
        <v>45.686999999999998</v>
      </c>
      <c r="CR78">
        <v>1654.07</v>
      </c>
      <c r="CS78">
        <v>40.65</v>
      </c>
      <c r="CT78">
        <v>0</v>
      </c>
      <c r="CU78">
        <v>119.799999952316</v>
      </c>
      <c r="CV78">
        <v>840.42080769230802</v>
      </c>
      <c r="CW78">
        <v>-7.5376752167566803</v>
      </c>
      <c r="CX78">
        <v>-138.99829069417001</v>
      </c>
      <c r="CY78">
        <v>14362.0961538462</v>
      </c>
      <c r="CZ78">
        <v>15</v>
      </c>
      <c r="DA78">
        <v>1566921509.7</v>
      </c>
      <c r="DB78" t="s">
        <v>588</v>
      </c>
      <c r="DC78">
        <v>62</v>
      </c>
      <c r="DD78">
        <v>-0.128</v>
      </c>
      <c r="DE78">
        <v>0.156</v>
      </c>
      <c r="DF78">
        <v>400</v>
      </c>
      <c r="DG78">
        <v>19</v>
      </c>
      <c r="DH78">
        <v>0.06</v>
      </c>
      <c r="DI78">
        <v>0.02</v>
      </c>
      <c r="DJ78">
        <v>24.521317594366401</v>
      </c>
      <c r="DK78">
        <v>5.5319503667955496</v>
      </c>
      <c r="DL78">
        <v>2.7856853955705501</v>
      </c>
      <c r="DM78">
        <v>0</v>
      </c>
      <c r="DN78">
        <v>0.34781163298911599</v>
      </c>
      <c r="DO78">
        <v>0.12415582083123999</v>
      </c>
      <c r="DP78">
        <v>4.7897373906684401E-2</v>
      </c>
      <c r="DQ78">
        <v>1</v>
      </c>
      <c r="DR78">
        <v>1</v>
      </c>
      <c r="DS78">
        <v>2</v>
      </c>
      <c r="DT78" t="s">
        <v>283</v>
      </c>
      <c r="DU78">
        <v>1.86711</v>
      </c>
      <c r="DV78">
        <v>1.8636900000000001</v>
      </c>
      <c r="DW78">
        <v>1.8693200000000001</v>
      </c>
      <c r="DX78">
        <v>1.86724</v>
      </c>
      <c r="DY78">
        <v>1.87191</v>
      </c>
      <c r="DZ78">
        <v>1.8644400000000001</v>
      </c>
      <c r="EA78">
        <v>1.8660000000000001</v>
      </c>
      <c r="EB78">
        <v>1.86592</v>
      </c>
      <c r="EC78" t="s">
        <v>274</v>
      </c>
      <c r="ED78" t="s">
        <v>19</v>
      </c>
      <c r="EE78" t="s">
        <v>19</v>
      </c>
      <c r="EF78" t="s">
        <v>19</v>
      </c>
      <c r="EG78" t="s">
        <v>275</v>
      </c>
      <c r="EH78" t="s">
        <v>276</v>
      </c>
      <c r="EI78" t="s">
        <v>277</v>
      </c>
      <c r="EJ78" t="s">
        <v>277</v>
      </c>
      <c r="EK78" t="s">
        <v>277</v>
      </c>
      <c r="EL78" t="s">
        <v>277</v>
      </c>
      <c r="EM78">
        <v>0</v>
      </c>
      <c r="EN78">
        <v>100</v>
      </c>
      <c r="EO78">
        <v>100</v>
      </c>
      <c r="EP78">
        <v>-0.128</v>
      </c>
      <c r="EQ78">
        <v>0.156</v>
      </c>
      <c r="ER78">
        <v>2</v>
      </c>
      <c r="ES78">
        <v>348.97399999999999</v>
      </c>
      <c r="ET78">
        <v>514.17200000000003</v>
      </c>
      <c r="EU78">
        <v>25.0002</v>
      </c>
      <c r="EV78">
        <v>28.798500000000001</v>
      </c>
      <c r="EW78">
        <v>30.0002</v>
      </c>
      <c r="EX78">
        <v>28.791399999999999</v>
      </c>
      <c r="EY78">
        <v>28.782800000000002</v>
      </c>
      <c r="EZ78">
        <v>22.110600000000002</v>
      </c>
      <c r="FA78">
        <v>32.178800000000003</v>
      </c>
      <c r="FB78">
        <v>9.3925900000000002</v>
      </c>
      <c r="FC78">
        <v>25</v>
      </c>
      <c r="FD78">
        <v>400</v>
      </c>
      <c r="FE78">
        <v>18.900700000000001</v>
      </c>
      <c r="FF78">
        <v>101.498</v>
      </c>
      <c r="FG78">
        <v>102.02800000000001</v>
      </c>
    </row>
    <row r="79" spans="1:163" x14ac:dyDescent="0.2">
      <c r="A79">
        <v>63</v>
      </c>
      <c r="B79">
        <v>1566921672.3</v>
      </c>
      <c r="C79">
        <v>8324.5</v>
      </c>
      <c r="D79" t="s">
        <v>589</v>
      </c>
      <c r="E79" t="s">
        <v>590</v>
      </c>
      <c r="F79" t="s">
        <v>555</v>
      </c>
      <c r="G79">
        <v>1566921672.3</v>
      </c>
      <c r="H79">
        <f t="shared" si="29"/>
        <v>5.0287130648169545E-3</v>
      </c>
      <c r="I79">
        <f t="shared" si="30"/>
        <v>29.137919481832434</v>
      </c>
      <c r="J79">
        <f>BR79 - IF(AI79&gt;1, I79*BN79*100/(AK79*CB79), 0)</f>
        <v>462.42796634007095</v>
      </c>
      <c r="K79">
        <f>((Q79-H79/2)*J79-I79)/(Q79+H79/2)</f>
        <v>317.90438230668178</v>
      </c>
      <c r="L79">
        <f>K79*(BW79+BX79)/1000</f>
        <v>31.472041096568923</v>
      </c>
      <c r="M79">
        <f>(BR79 - IF(AI79&gt;1, I79*BN79*100/(AK79*CB79), 0))*(BW79+BX79)/1000</f>
        <v>45.779651904319202</v>
      </c>
      <c r="N79">
        <f t="shared" si="31"/>
        <v>0.37129350437148129</v>
      </c>
      <c r="O79">
        <f t="shared" si="32"/>
        <v>2.2397157046946328</v>
      </c>
      <c r="P79">
        <f>H79*(1000-(1000*0.61365*EXP(17.502*T79/(240.97+T79))/(BW79+BX79)+BT79)/2)/(1000*0.61365*EXP(17.502*T79/(240.97+T79))/(BW79+BX79)-BT79)</f>
        <v>0.34017860309852643</v>
      </c>
      <c r="Q79">
        <f t="shared" si="33"/>
        <v>0.21518946840480399</v>
      </c>
      <c r="R79">
        <f t="shared" si="34"/>
        <v>273.60698934626669</v>
      </c>
      <c r="S79">
        <f>(BY79+(R79+2*0.95*0.0000000567*(((BY79+$B$7)+273)^4-(BY79+273)^4)-44100*H79)/(1.84*29.3*O79+8*0.95*0.0000000567*(BY79+273)^3))</f>
        <v>28.252301519537085</v>
      </c>
      <c r="T79">
        <f>($C$7*BZ79+$D$7*CA79+$E$7*S79)</f>
        <v>28.327500000000001</v>
      </c>
      <c r="U79">
        <f>0.61365*EXP(17.502*T79/(240.97+T79))</f>
        <v>3.8678974761982134</v>
      </c>
      <c r="V79">
        <f t="shared" si="35"/>
        <v>65.117517684321726</v>
      </c>
      <c r="W79">
        <f t="shared" si="36"/>
        <v>2.4511521227749999</v>
      </c>
      <c r="X79">
        <f t="shared" si="37"/>
        <v>3.7641977304137333</v>
      </c>
      <c r="Y79">
        <f t="shared" si="38"/>
        <v>1.4167453534232135</v>
      </c>
      <c r="Z79">
        <f>(-H79*44100)</f>
        <v>-221.76624615842769</v>
      </c>
      <c r="AA79">
        <f>2*29.3*O79*0.92*(BY79-T79)</f>
        <v>-56.328733507853364</v>
      </c>
      <c r="AB79">
        <f>2*0.95*0.0000000567*(((BY79+$B$7)+273)^4-(T79+273)^4)</f>
        <v>-5.4872651404806438</v>
      </c>
      <c r="AC79">
        <f t="shared" si="39"/>
        <v>-9.9752554604950134</v>
      </c>
      <c r="AD79">
        <v>-4.0907449046852E-2</v>
      </c>
      <c r="AE79">
        <v>4.5922195244454102E-2</v>
      </c>
      <c r="AF79">
        <v>3.4368506989145802</v>
      </c>
      <c r="AG79">
        <v>133</v>
      </c>
      <c r="AH79">
        <v>27</v>
      </c>
      <c r="AI79">
        <f t="shared" si="40"/>
        <v>1.0051399589610899</v>
      </c>
      <c r="AJ79">
        <f t="shared" si="41"/>
        <v>0.51399589610898744</v>
      </c>
      <c r="AK79">
        <f t="shared" si="42"/>
        <v>52017.385957290564</v>
      </c>
      <c r="AL79">
        <v>0</v>
      </c>
      <c r="AM79">
        <v>0</v>
      </c>
      <c r="AN79">
        <v>0</v>
      </c>
      <c r="AO79">
        <f t="shared" si="43"/>
        <v>0</v>
      </c>
      <c r="AP79" t="e">
        <f t="shared" si="44"/>
        <v>#DIV/0!</v>
      </c>
      <c r="AQ79">
        <v>-1</v>
      </c>
      <c r="AR79" t="s">
        <v>591</v>
      </c>
      <c r="AS79">
        <v>843.450923076923</v>
      </c>
      <c r="AT79">
        <v>1214.08</v>
      </c>
      <c r="AU79">
        <f t="shared" si="45"/>
        <v>0.30527566299014641</v>
      </c>
      <c r="AV79">
        <v>0.5</v>
      </c>
      <c r="AW79">
        <f t="shared" si="46"/>
        <v>1429.2446929270657</v>
      </c>
      <c r="AX79">
        <f>I79</f>
        <v>29.137919481832434</v>
      </c>
      <c r="AY79">
        <f t="shared" si="47"/>
        <v>218.15681060422909</v>
      </c>
      <c r="AZ79">
        <f t="shared" si="48"/>
        <v>0.56081971534001052</v>
      </c>
      <c r="BA79">
        <f t="shared" si="49"/>
        <v>2.1086605835219548E-2</v>
      </c>
      <c r="BB79">
        <f t="shared" si="50"/>
        <v>-1</v>
      </c>
      <c r="BC79" t="s">
        <v>592</v>
      </c>
      <c r="BD79">
        <v>533.20000000000005</v>
      </c>
      <c r="BE79">
        <f t="shared" si="51"/>
        <v>680.87999999999988</v>
      </c>
      <c r="BF79">
        <f t="shared" si="52"/>
        <v>0.54433832235206936</v>
      </c>
      <c r="BG79">
        <f t="shared" si="53"/>
        <v>2.2769692423105772</v>
      </c>
      <c r="BH79">
        <f t="shared" si="54"/>
        <v>0.30527566299014641</v>
      </c>
      <c r="BI79" t="e">
        <f t="shared" si="55"/>
        <v>#DIV/0!</v>
      </c>
      <c r="BJ79">
        <f t="shared" si="56"/>
        <v>1700.03</v>
      </c>
      <c r="BK79">
        <f t="shared" si="57"/>
        <v>1429.2446929270657</v>
      </c>
      <c r="BL79">
        <f>($B$11*$D$9+$C$11*$D$9+$F$11*((CR79+CJ79)/MAX(CR79+CJ79+CS79, 0.1)*$I$9+CS79/MAX(CR79+CJ79+CS79, 0.1)*$J$9))/($B$11+$C$11+$F$11)</f>
        <v>0.84071733612175414</v>
      </c>
      <c r="BM79">
        <f>($B$11*$K$9+$C$11*$K$9+$F$11*((CR79+CJ79)/MAX(CR79+CJ79+CS79, 0.1)*$P$9+CS79/MAX(CR79+CJ79+CS79, 0.1)*$Q$9))/($B$11+$C$11+$F$11)</f>
        <v>0.19143467224350844</v>
      </c>
      <c r="BN79">
        <v>6</v>
      </c>
      <c r="BO79">
        <v>0.5</v>
      </c>
      <c r="BP79" t="s">
        <v>271</v>
      </c>
      <c r="BQ79">
        <v>1566921672.3</v>
      </c>
      <c r="BR79">
        <v>462.428</v>
      </c>
      <c r="BS79">
        <v>500.00400000000002</v>
      </c>
      <c r="BT79">
        <v>24.759499999999999</v>
      </c>
      <c r="BU79">
        <v>18.9055</v>
      </c>
      <c r="BV79">
        <v>500.01600000000002</v>
      </c>
      <c r="BW79">
        <v>98.798500000000004</v>
      </c>
      <c r="BX79">
        <v>0.19994999999999999</v>
      </c>
      <c r="BY79">
        <v>27.861000000000001</v>
      </c>
      <c r="BZ79">
        <v>28.327500000000001</v>
      </c>
      <c r="CA79">
        <v>999.9</v>
      </c>
      <c r="CB79">
        <v>9985</v>
      </c>
      <c r="CC79">
        <v>0</v>
      </c>
      <c r="CD79">
        <v>13.5861</v>
      </c>
      <c r="CE79">
        <v>1700.03</v>
      </c>
      <c r="CF79">
        <v>0.97602100000000003</v>
      </c>
      <c r="CG79">
        <v>2.3979500000000001E-2</v>
      </c>
      <c r="CH79">
        <v>0</v>
      </c>
      <c r="CI79">
        <v>842.30700000000002</v>
      </c>
      <c r="CJ79">
        <v>4.99986</v>
      </c>
      <c r="CK79">
        <v>14401.3</v>
      </c>
      <c r="CL79">
        <v>13809.6</v>
      </c>
      <c r="CM79">
        <v>43.875</v>
      </c>
      <c r="CN79">
        <v>45.5</v>
      </c>
      <c r="CO79">
        <v>44.561999999999998</v>
      </c>
      <c r="CP79">
        <v>44.625</v>
      </c>
      <c r="CQ79">
        <v>45.75</v>
      </c>
      <c r="CR79">
        <v>1654.39</v>
      </c>
      <c r="CS79">
        <v>40.65</v>
      </c>
      <c r="CT79">
        <v>0</v>
      </c>
      <c r="CU79">
        <v>120</v>
      </c>
      <c r="CV79">
        <v>843.450923076923</v>
      </c>
      <c r="CW79">
        <v>-6.9208889042539097</v>
      </c>
      <c r="CX79">
        <v>-111.22393160926801</v>
      </c>
      <c r="CY79">
        <v>14413.257692307699</v>
      </c>
      <c r="CZ79">
        <v>15</v>
      </c>
      <c r="DA79">
        <v>1566921621.3</v>
      </c>
      <c r="DB79" t="s">
        <v>593</v>
      </c>
      <c r="DC79">
        <v>63</v>
      </c>
      <c r="DD79">
        <v>-8.6999999999999994E-2</v>
      </c>
      <c r="DE79">
        <v>0.14899999999999999</v>
      </c>
      <c r="DF79">
        <v>500</v>
      </c>
      <c r="DG79">
        <v>19</v>
      </c>
      <c r="DH79">
        <v>7.0000000000000007E-2</v>
      </c>
      <c r="DI79">
        <v>0.02</v>
      </c>
      <c r="DJ79">
        <v>29.288764079733301</v>
      </c>
      <c r="DK79">
        <v>-0.80383463052304105</v>
      </c>
      <c r="DL79">
        <v>0.16689618825351801</v>
      </c>
      <c r="DM79">
        <v>0</v>
      </c>
      <c r="DN79">
        <v>0.36950697100340701</v>
      </c>
      <c r="DO79">
        <v>1.6616616748561099E-2</v>
      </c>
      <c r="DP79">
        <v>4.9941703790023599E-3</v>
      </c>
      <c r="DQ79">
        <v>1</v>
      </c>
      <c r="DR79">
        <v>1</v>
      </c>
      <c r="DS79">
        <v>2</v>
      </c>
      <c r="DT79" t="s">
        <v>283</v>
      </c>
      <c r="DU79">
        <v>1.8670899999999999</v>
      </c>
      <c r="DV79">
        <v>1.8636600000000001</v>
      </c>
      <c r="DW79">
        <v>1.8693</v>
      </c>
      <c r="DX79">
        <v>1.8672200000000001</v>
      </c>
      <c r="DY79">
        <v>1.8718600000000001</v>
      </c>
      <c r="DZ79">
        <v>1.86436</v>
      </c>
      <c r="EA79">
        <v>1.8660000000000001</v>
      </c>
      <c r="EB79">
        <v>1.8659300000000001</v>
      </c>
      <c r="EC79" t="s">
        <v>274</v>
      </c>
      <c r="ED79" t="s">
        <v>19</v>
      </c>
      <c r="EE79" t="s">
        <v>19</v>
      </c>
      <c r="EF79" t="s">
        <v>19</v>
      </c>
      <c r="EG79" t="s">
        <v>275</v>
      </c>
      <c r="EH79" t="s">
        <v>276</v>
      </c>
      <c r="EI79" t="s">
        <v>277</v>
      </c>
      <c r="EJ79" t="s">
        <v>277</v>
      </c>
      <c r="EK79" t="s">
        <v>277</v>
      </c>
      <c r="EL79" t="s">
        <v>277</v>
      </c>
      <c r="EM79">
        <v>0</v>
      </c>
      <c r="EN79">
        <v>100</v>
      </c>
      <c r="EO79">
        <v>100</v>
      </c>
      <c r="EP79">
        <v>-8.6999999999999994E-2</v>
      </c>
      <c r="EQ79">
        <v>0.14899999999999999</v>
      </c>
      <c r="ER79">
        <v>2</v>
      </c>
      <c r="ES79">
        <v>349.03699999999998</v>
      </c>
      <c r="ET79">
        <v>514.29300000000001</v>
      </c>
      <c r="EU79">
        <v>25.0002</v>
      </c>
      <c r="EV79">
        <v>28.839400000000001</v>
      </c>
      <c r="EW79">
        <v>30.000299999999999</v>
      </c>
      <c r="EX79">
        <v>28.837900000000001</v>
      </c>
      <c r="EY79">
        <v>28.831600000000002</v>
      </c>
      <c r="EZ79">
        <v>26.409800000000001</v>
      </c>
      <c r="FA79">
        <v>32.296199999999999</v>
      </c>
      <c r="FB79">
        <v>7.88964</v>
      </c>
      <c r="FC79">
        <v>25</v>
      </c>
      <c r="FD79">
        <v>500</v>
      </c>
      <c r="FE79">
        <v>18.8719</v>
      </c>
      <c r="FF79">
        <v>101.492</v>
      </c>
      <c r="FG79">
        <v>102.02200000000001</v>
      </c>
    </row>
    <row r="80" spans="1:163" x14ac:dyDescent="0.2">
      <c r="A80">
        <v>64</v>
      </c>
      <c r="B80">
        <v>1566921792.8</v>
      </c>
      <c r="C80">
        <v>8445</v>
      </c>
      <c r="D80" t="s">
        <v>594</v>
      </c>
      <c r="E80" t="s">
        <v>595</v>
      </c>
      <c r="F80" t="s">
        <v>555</v>
      </c>
      <c r="G80">
        <v>1566921792.8</v>
      </c>
      <c r="H80">
        <f t="shared" si="29"/>
        <v>5.0790741171462088E-3</v>
      </c>
      <c r="I80">
        <f t="shared" si="30"/>
        <v>30.841169573054177</v>
      </c>
      <c r="J80">
        <f>BR80 - IF(AI80&gt;1, I80*BN80*100/(AK80*CB80), 0)</f>
        <v>559.86296445298558</v>
      </c>
      <c r="K80">
        <f>((Q80-H80/2)*J80-I80)/(Q80+H80/2)</f>
        <v>407.64359873293569</v>
      </c>
      <c r="L80">
        <f>K80*(BW80+BX80)/1000</f>
        <v>40.355136655615539</v>
      </c>
      <c r="M80">
        <f>(BR80 - IF(AI80&gt;1, I80*BN80*100/(AK80*CB80), 0))*(BW80+BX80)/1000</f>
        <v>55.424264011858313</v>
      </c>
      <c r="N80">
        <f t="shared" si="31"/>
        <v>0.37790282495205046</v>
      </c>
      <c r="O80">
        <f t="shared" si="32"/>
        <v>2.2414933147517315</v>
      </c>
      <c r="P80">
        <f>H80*(1000-(1000*0.61365*EXP(17.502*T80/(240.97+T80))/(BW80+BX80)+BT80)/2)/(1000*0.61365*EXP(17.502*T80/(240.97+T80))/(BW80+BX80)-BT80)</f>
        <v>0.34574490064538055</v>
      </c>
      <c r="Q80">
        <f t="shared" si="33"/>
        <v>0.21875132764589877</v>
      </c>
      <c r="R80">
        <f t="shared" si="34"/>
        <v>273.60859877074358</v>
      </c>
      <c r="S80">
        <f>(BY80+(R80+2*0.95*0.0000000567*(((BY80+$B$7)+273)^4-(BY80+273)^4)-44100*H80)/(1.84*29.3*O80+8*0.95*0.0000000567*(BY80+273)^3))</f>
        <v>28.248374749160931</v>
      </c>
      <c r="T80">
        <f>($C$7*BZ80+$D$7*CA80+$E$7*S80)</f>
        <v>28.299299999999999</v>
      </c>
      <c r="U80">
        <f>0.61365*EXP(17.502*T80/(240.97+T80))</f>
        <v>3.8615587870618051</v>
      </c>
      <c r="V80">
        <f t="shared" si="35"/>
        <v>65.134556467390311</v>
      </c>
      <c r="W80">
        <f t="shared" si="36"/>
        <v>2.4536684561874993</v>
      </c>
      <c r="X80">
        <f t="shared" si="37"/>
        <v>3.7670763251699286</v>
      </c>
      <c r="Y80">
        <f t="shared" si="38"/>
        <v>1.4078903308743058</v>
      </c>
      <c r="Z80">
        <f>(-H80*44100)</f>
        <v>-223.9871685661478</v>
      </c>
      <c r="AA80">
        <f>2*29.3*O80*0.92*(BY80-T80)</f>
        <v>-51.382608401097542</v>
      </c>
      <c r="AB80">
        <f>2*0.95*0.0000000567*(((BY80+$B$7)+273)^4-(T80+273)^4)</f>
        <v>-5.0010919399270852</v>
      </c>
      <c r="AC80">
        <f t="shared" si="39"/>
        <v>-6.7622701364288673</v>
      </c>
      <c r="AD80">
        <v>-4.0955125202290402E-2</v>
      </c>
      <c r="AE80">
        <v>4.5975715905594301E-2</v>
      </c>
      <c r="AF80">
        <v>3.4400235266006201</v>
      </c>
      <c r="AG80">
        <v>133</v>
      </c>
      <c r="AH80">
        <v>27</v>
      </c>
      <c r="AI80">
        <f t="shared" si="40"/>
        <v>1.0051344189400235</v>
      </c>
      <c r="AJ80">
        <f t="shared" si="41"/>
        <v>0.51344189400235329</v>
      </c>
      <c r="AK80">
        <f t="shared" si="42"/>
        <v>52073.225531693643</v>
      </c>
      <c r="AL80">
        <v>0</v>
      </c>
      <c r="AM80">
        <v>0</v>
      </c>
      <c r="AN80">
        <v>0</v>
      </c>
      <c r="AO80">
        <f t="shared" si="43"/>
        <v>0</v>
      </c>
      <c r="AP80" t="e">
        <f t="shared" si="44"/>
        <v>#DIV/0!</v>
      </c>
      <c r="AQ80">
        <v>-1</v>
      </c>
      <c r="AR80" t="s">
        <v>596</v>
      </c>
      <c r="AS80">
        <v>841.34973076923097</v>
      </c>
      <c r="AT80">
        <v>1199.08</v>
      </c>
      <c r="AU80">
        <f t="shared" si="45"/>
        <v>0.29833728294256345</v>
      </c>
      <c r="AV80">
        <v>0.5</v>
      </c>
      <c r="AW80">
        <f t="shared" si="46"/>
        <v>1429.253100100427</v>
      </c>
      <c r="AX80">
        <f>I80</f>
        <v>30.841169573054177</v>
      </c>
      <c r="AY80">
        <f t="shared" si="47"/>
        <v>213.19974326059852</v>
      </c>
      <c r="AZ80">
        <f t="shared" si="48"/>
        <v>0.5581278980551756</v>
      </c>
      <c r="BA80">
        <f t="shared" si="49"/>
        <v>2.2278188216500523E-2</v>
      </c>
      <c r="BB80">
        <f t="shared" si="50"/>
        <v>-1</v>
      </c>
      <c r="BC80" t="s">
        <v>597</v>
      </c>
      <c r="BD80">
        <v>529.84</v>
      </c>
      <c r="BE80">
        <f t="shared" si="51"/>
        <v>669.2399999999999</v>
      </c>
      <c r="BF80">
        <f t="shared" si="52"/>
        <v>0.53453210990193201</v>
      </c>
      <c r="BG80">
        <f t="shared" si="53"/>
        <v>2.2630982938245507</v>
      </c>
      <c r="BH80">
        <f t="shared" si="54"/>
        <v>0.29833728294256345</v>
      </c>
      <c r="BI80" t="e">
        <f t="shared" si="55"/>
        <v>#DIV/0!</v>
      </c>
      <c r="BJ80">
        <f t="shared" si="56"/>
        <v>1700.04</v>
      </c>
      <c r="BK80">
        <f t="shared" si="57"/>
        <v>1429.253100100427</v>
      </c>
      <c r="BL80">
        <f>($B$11*$D$9+$C$11*$D$9+$F$11*((CR80+CJ80)/MAX(CR80+CJ80+CS80, 0.1)*$I$9+CS80/MAX(CR80+CJ80+CS80, 0.1)*$J$9))/($B$11+$C$11+$F$11)</f>
        <v>0.84071733612175414</v>
      </c>
      <c r="BM80">
        <f>($B$11*$K$9+$C$11*$K$9+$F$11*((CR80+CJ80)/MAX(CR80+CJ80+CS80, 0.1)*$P$9+CS80/MAX(CR80+CJ80+CS80, 0.1)*$Q$9))/($B$11+$C$11+$F$11)</f>
        <v>0.19143467224350844</v>
      </c>
      <c r="BN80">
        <v>6</v>
      </c>
      <c r="BO80">
        <v>0.5</v>
      </c>
      <c r="BP80" t="s">
        <v>271</v>
      </c>
      <c r="BQ80">
        <v>1566921792.8</v>
      </c>
      <c r="BR80">
        <v>559.86300000000006</v>
      </c>
      <c r="BS80">
        <v>600.09299999999996</v>
      </c>
      <c r="BT80">
        <v>24.785499999999999</v>
      </c>
      <c r="BU80">
        <v>18.873200000000001</v>
      </c>
      <c r="BV80">
        <v>500.03300000000002</v>
      </c>
      <c r="BW80">
        <v>98.796099999999996</v>
      </c>
      <c r="BX80">
        <v>0.20002500000000001</v>
      </c>
      <c r="BY80">
        <v>27.874099999999999</v>
      </c>
      <c r="BZ80">
        <v>28.299299999999999</v>
      </c>
      <c r="CA80">
        <v>999.9</v>
      </c>
      <c r="CB80">
        <v>9996.8799999999992</v>
      </c>
      <c r="CC80">
        <v>0</v>
      </c>
      <c r="CD80">
        <v>13.0505</v>
      </c>
      <c r="CE80">
        <v>1700.04</v>
      </c>
      <c r="CF80">
        <v>0.97602100000000003</v>
      </c>
      <c r="CG80">
        <v>2.3979500000000001E-2</v>
      </c>
      <c r="CH80">
        <v>0</v>
      </c>
      <c r="CI80">
        <v>840.48400000000004</v>
      </c>
      <c r="CJ80">
        <v>4.99986</v>
      </c>
      <c r="CK80">
        <v>14373.5</v>
      </c>
      <c r="CL80">
        <v>13809.7</v>
      </c>
      <c r="CM80">
        <v>43.875</v>
      </c>
      <c r="CN80">
        <v>45.5</v>
      </c>
      <c r="CO80">
        <v>44.625</v>
      </c>
      <c r="CP80">
        <v>44.686999999999998</v>
      </c>
      <c r="CQ80">
        <v>45.75</v>
      </c>
      <c r="CR80">
        <v>1654.39</v>
      </c>
      <c r="CS80">
        <v>40.65</v>
      </c>
      <c r="CT80">
        <v>0</v>
      </c>
      <c r="CU80">
        <v>120</v>
      </c>
      <c r="CV80">
        <v>841.34973076923097</v>
      </c>
      <c r="CW80">
        <v>-6.79476923871281</v>
      </c>
      <c r="CX80">
        <v>-95.695726483101595</v>
      </c>
      <c r="CY80">
        <v>14385.9346153846</v>
      </c>
      <c r="CZ80">
        <v>15</v>
      </c>
      <c r="DA80">
        <v>1566921738.8</v>
      </c>
      <c r="DB80" t="s">
        <v>598</v>
      </c>
      <c r="DC80">
        <v>64</v>
      </c>
      <c r="DD80">
        <v>-1.9E-2</v>
      </c>
      <c r="DE80">
        <v>0.14899999999999999</v>
      </c>
      <c r="DF80">
        <v>600</v>
      </c>
      <c r="DG80">
        <v>19</v>
      </c>
      <c r="DH80">
        <v>7.0000000000000007E-2</v>
      </c>
      <c r="DI80">
        <v>0.02</v>
      </c>
      <c r="DJ80">
        <v>30.973137460297998</v>
      </c>
      <c r="DK80">
        <v>-0.88437353590027601</v>
      </c>
      <c r="DL80">
        <v>0.173672715249195</v>
      </c>
      <c r="DM80">
        <v>0</v>
      </c>
      <c r="DN80">
        <v>0.37477440367978798</v>
      </c>
      <c r="DO80">
        <v>1.1948866708557399E-2</v>
      </c>
      <c r="DP80">
        <v>2.3489861413320701E-3</v>
      </c>
      <c r="DQ80">
        <v>1</v>
      </c>
      <c r="DR80">
        <v>1</v>
      </c>
      <c r="DS80">
        <v>2</v>
      </c>
      <c r="DT80" t="s">
        <v>283</v>
      </c>
      <c r="DU80">
        <v>1.8671</v>
      </c>
      <c r="DV80">
        <v>1.8636699999999999</v>
      </c>
      <c r="DW80">
        <v>1.8693</v>
      </c>
      <c r="DX80">
        <v>1.8672200000000001</v>
      </c>
      <c r="DY80">
        <v>1.8718399999999999</v>
      </c>
      <c r="DZ80">
        <v>1.8643799999999999</v>
      </c>
      <c r="EA80">
        <v>1.86598</v>
      </c>
      <c r="EB80">
        <v>1.86588</v>
      </c>
      <c r="EC80" t="s">
        <v>274</v>
      </c>
      <c r="ED80" t="s">
        <v>19</v>
      </c>
      <c r="EE80" t="s">
        <v>19</v>
      </c>
      <c r="EF80" t="s">
        <v>19</v>
      </c>
      <c r="EG80" t="s">
        <v>275</v>
      </c>
      <c r="EH80" t="s">
        <v>276</v>
      </c>
      <c r="EI80" t="s">
        <v>277</v>
      </c>
      <c r="EJ80" t="s">
        <v>277</v>
      </c>
      <c r="EK80" t="s">
        <v>277</v>
      </c>
      <c r="EL80" t="s">
        <v>277</v>
      </c>
      <c r="EM80">
        <v>0</v>
      </c>
      <c r="EN80">
        <v>100</v>
      </c>
      <c r="EO80">
        <v>100</v>
      </c>
      <c r="EP80">
        <v>-1.9E-2</v>
      </c>
      <c r="EQ80">
        <v>0.14899999999999999</v>
      </c>
      <c r="ER80">
        <v>2</v>
      </c>
      <c r="ES80">
        <v>349.13900000000001</v>
      </c>
      <c r="ET80">
        <v>514.50300000000004</v>
      </c>
      <c r="EU80">
        <v>25.000499999999999</v>
      </c>
      <c r="EV80">
        <v>28.881599999999999</v>
      </c>
      <c r="EW80">
        <v>30.0002</v>
      </c>
      <c r="EX80">
        <v>28.8813</v>
      </c>
      <c r="EY80">
        <v>28.875699999999998</v>
      </c>
      <c r="EZ80">
        <v>30.576000000000001</v>
      </c>
      <c r="FA80">
        <v>32.221800000000002</v>
      </c>
      <c r="FB80">
        <v>6.0024499999999996</v>
      </c>
      <c r="FC80">
        <v>25</v>
      </c>
      <c r="FD80">
        <v>600</v>
      </c>
      <c r="FE80">
        <v>18.831299999999999</v>
      </c>
      <c r="FF80">
        <v>101.48399999999999</v>
      </c>
      <c r="FG80">
        <v>102.01600000000001</v>
      </c>
    </row>
    <row r="81" spans="1:163" x14ac:dyDescent="0.2">
      <c r="A81">
        <v>65</v>
      </c>
      <c r="B81">
        <v>1566921913.3</v>
      </c>
      <c r="C81">
        <v>8565.5</v>
      </c>
      <c r="D81" t="s">
        <v>599</v>
      </c>
      <c r="E81" t="s">
        <v>600</v>
      </c>
      <c r="F81" t="s">
        <v>555</v>
      </c>
      <c r="G81">
        <v>1566921913.3</v>
      </c>
      <c r="H81">
        <f t="shared" ref="H81:H112" si="58">BV81*AI81*(BT81-BU81)/(100*BN81*(1000-AI81*BT81))</f>
        <v>4.9668916063847091E-3</v>
      </c>
      <c r="I81">
        <f t="shared" ref="I81:I112" si="59">BV81*AI81*(BS81-BR81*(1000-AI81*BU81)/(1000-AI81*BT81))/(100*BN81)</f>
        <v>31.59563240161399</v>
      </c>
      <c r="J81">
        <f>BR81 - IF(AI81&gt;1, I81*BN81*100/(AK81*CB81), 0)</f>
        <v>757.80096381700662</v>
      </c>
      <c r="K81">
        <f>((Q81-H81/2)*J81-I81)/(Q81+H81/2)</f>
        <v>592.21004961728272</v>
      </c>
      <c r="L81">
        <f>K81*(BW81+BX81)/1000</f>
        <v>58.62608555113399</v>
      </c>
      <c r="M81">
        <f>(BR81 - IF(AI81&gt;1, I81*BN81*100/(AK81*CB81), 0))*(BW81+BX81)/1000</f>
        <v>75.018828478474191</v>
      </c>
      <c r="N81">
        <f t="shared" ref="N81:N112" si="60">2/((1/P81-1/O81)+SIGN(P81)*SQRT((1/P81-1/O81)*(1/P81-1/O81) + 4*BO81/((BO81+1)*(BO81+1))*(2*1/P81*1/O81-1/O81*1/O81)))</f>
        <v>0.36352467449285769</v>
      </c>
      <c r="O81">
        <f t="shared" ref="O81:O112" si="61">AF81+AE81*BN81+AD81*BN81*BN81</f>
        <v>2.2466260726192124</v>
      </c>
      <c r="P81">
        <f>H81*(1000-(1000*0.61365*EXP(17.502*T81/(240.97+T81))/(BW81+BX81)+BT81)/2)/(1000*0.61365*EXP(17.502*T81/(240.97+T81))/(BW81+BX81)-BT81)</f>
        <v>0.33372598892522953</v>
      </c>
      <c r="Q81">
        <f t="shared" ref="Q81:Q112" si="62">1/((BO81+1)/(N81/1.6)+1/(O81/1.37)) + BO81/((BO81+1)/(N81/1.6) + BO81/(O81/1.37))</f>
        <v>0.21105210848125788</v>
      </c>
      <c r="R81">
        <f t="shared" ref="R81:R112" si="63">(BK81*BM81)</f>
        <v>273.59207701288062</v>
      </c>
      <c r="S81">
        <f>(BY81+(R81+2*0.95*0.0000000567*(((BY81+$B$7)+273)^4-(BY81+273)^4)-44100*H81)/(1.84*29.3*O81+8*0.95*0.0000000567*(BY81+273)^3))</f>
        <v>28.330891544966065</v>
      </c>
      <c r="T81">
        <f>($C$7*BZ81+$D$7*CA81+$E$7*S81)</f>
        <v>28.3811</v>
      </c>
      <c r="U81">
        <f>0.61365*EXP(17.502*T81/(240.97+T81))</f>
        <v>3.879970504994414</v>
      </c>
      <c r="V81">
        <f t="shared" ref="V81:V112" si="64">(W81/X81*100)</f>
        <v>64.961131121354299</v>
      </c>
      <c r="W81">
        <f t="shared" ref="W81:W112" si="65">BT81*(BW81+BX81)/1000</f>
        <v>2.4537402022200001</v>
      </c>
      <c r="X81">
        <f t="shared" ref="X81:X112" si="66">0.61365*EXP(17.502*BY81/(240.97+BY81))</f>
        <v>3.7772436530333078</v>
      </c>
      <c r="Y81">
        <f t="shared" ref="Y81:Y112" si="67">(U81-BT81*(BW81+BX81)/1000)</f>
        <v>1.4262303027744139</v>
      </c>
      <c r="Z81">
        <f>(-H81*44100)</f>
        <v>-219.03991984156568</v>
      </c>
      <c r="AA81">
        <f>2*29.3*O81*0.92*(BY81-T81)</f>
        <v>-55.812144304303125</v>
      </c>
      <c r="AB81">
        <f>2*0.95*0.0000000567*(((BY81+$B$7)+273)^4-(T81+273)^4)</f>
        <v>-5.4232672556879669</v>
      </c>
      <c r="AC81">
        <f t="shared" ref="AC81:AC112" si="68">R81+AB81+Z81+AA81</f>
        <v>-6.68325438867614</v>
      </c>
      <c r="AD81">
        <v>-4.1092977827197202E-2</v>
      </c>
      <c r="AE81">
        <v>4.6130467553605302E-2</v>
      </c>
      <c r="AF81">
        <v>3.4491904690766799</v>
      </c>
      <c r="AG81">
        <v>133</v>
      </c>
      <c r="AH81">
        <v>27</v>
      </c>
      <c r="AI81">
        <f t="shared" ref="AI81:AI112" si="69">IF(AG81*$H$13&gt;=AK81,1,(AK81/(AK81-AG81*$H$13)))</f>
        <v>1.005118610151821</v>
      </c>
      <c r="AJ81">
        <f t="shared" ref="AJ81:AJ112" si="70">(AI81-1)*100</f>
        <v>0.51186101518210236</v>
      </c>
      <c r="AK81">
        <f t="shared" ref="AK81:AK112" si="71">MAX(0,($B$13+$C$13*CB81)/(1+$D$13*CB81)*BW81/(BY81+273)*$E$13)</f>
        <v>52233.231750470644</v>
      </c>
      <c r="AL81">
        <v>0</v>
      </c>
      <c r="AM81">
        <v>0</v>
      </c>
      <c r="AN81">
        <v>0</v>
      </c>
      <c r="AO81">
        <f t="shared" ref="AO81:AO112" si="72">AN81-AM81</f>
        <v>0</v>
      </c>
      <c r="AP81" t="e">
        <f t="shared" ref="AP81:AP112" si="73">AO81/AN81</f>
        <v>#DIV/0!</v>
      </c>
      <c r="AQ81">
        <v>-1</v>
      </c>
      <c r="AR81" t="s">
        <v>601</v>
      </c>
      <c r="AS81">
        <v>841.08238461538497</v>
      </c>
      <c r="AT81">
        <v>1166.3599999999999</v>
      </c>
      <c r="AU81">
        <f t="shared" ref="AU81:AU112" si="74">1-AS81/AT81</f>
        <v>0.27888269092271256</v>
      </c>
      <c r="AV81">
        <v>0.5</v>
      </c>
      <c r="AW81">
        <f t="shared" ref="AW81:AW112" si="75">BK81</f>
        <v>1429.1688001004084</v>
      </c>
      <c r="AX81">
        <f>I81</f>
        <v>31.59563240161399</v>
      </c>
      <c r="AY81">
        <f t="shared" ref="AY81:AY112" si="76">AU81*AV81*AW81</f>
        <v>199.28522037739307</v>
      </c>
      <c r="AZ81">
        <f t="shared" ref="AZ81:AZ112" si="77">BE81/AT81</f>
        <v>0.54892143077608968</v>
      </c>
      <c r="BA81">
        <f t="shared" ref="BA81:BA112" si="78">(AX81-AQ81)/AW81</f>
        <v>2.2807405534828313E-2</v>
      </c>
      <c r="BB81">
        <f t="shared" ref="BB81:BB112" si="79">(AN81-AT81)/AT81</f>
        <v>-1</v>
      </c>
      <c r="BC81" t="s">
        <v>602</v>
      </c>
      <c r="BD81">
        <v>526.12</v>
      </c>
      <c r="BE81">
        <f t="shared" ref="BE81:BE112" si="80">AT81-BD81</f>
        <v>640.2399999999999</v>
      </c>
      <c r="BF81">
        <f t="shared" ref="BF81:BF112" si="81">(AT81-AS81)/(AT81-BD81)</f>
        <v>0.50805575313103679</v>
      </c>
      <c r="BG81">
        <f t="shared" ref="BG81:BG112" si="82">(AN81-AT81)/(AN81-BD81)</f>
        <v>2.216908690032692</v>
      </c>
      <c r="BH81">
        <f t="shared" ref="BH81:BH112" si="83">(AT81-AS81)/(AT81-AM81)</f>
        <v>0.27888269092271251</v>
      </c>
      <c r="BI81" t="e">
        <f t="shared" ref="BI81:BI112" si="84">(AN81-AT81)/(AN81-AM81)</f>
        <v>#DIV/0!</v>
      </c>
      <c r="BJ81">
        <f t="shared" ref="BJ81:BJ112" si="85">$B$11*CC81+$C$11*CD81+$F$11*CE81</f>
        <v>1699.94</v>
      </c>
      <c r="BK81">
        <f t="shared" ref="BK81:BK112" si="86">BJ81*BL81</f>
        <v>1429.1688001004084</v>
      </c>
      <c r="BL81">
        <f>($B$11*$D$9+$C$11*$D$9+$F$11*((CR81+CJ81)/MAX(CR81+CJ81+CS81, 0.1)*$I$9+CS81/MAX(CR81+CJ81+CS81, 0.1)*$J$9))/($B$11+$C$11+$F$11)</f>
        <v>0.84071720184265819</v>
      </c>
      <c r="BM81">
        <f>($B$11*$K$9+$C$11*$K$9+$F$11*((CR81+CJ81)/MAX(CR81+CJ81+CS81, 0.1)*$P$9+CS81/MAX(CR81+CJ81+CS81, 0.1)*$Q$9))/($B$11+$C$11+$F$11)</f>
        <v>0.19143440368531625</v>
      </c>
      <c r="BN81">
        <v>6</v>
      </c>
      <c r="BO81">
        <v>0.5</v>
      </c>
      <c r="BP81" t="s">
        <v>271</v>
      </c>
      <c r="BQ81">
        <v>1566921913.3</v>
      </c>
      <c r="BR81">
        <v>757.80100000000004</v>
      </c>
      <c r="BS81">
        <v>800.03</v>
      </c>
      <c r="BT81">
        <v>24.7864</v>
      </c>
      <c r="BU81">
        <v>19.005500000000001</v>
      </c>
      <c r="BV81">
        <v>500.11099999999999</v>
      </c>
      <c r="BW81">
        <v>98.795400000000001</v>
      </c>
      <c r="BX81">
        <v>0.20002500000000001</v>
      </c>
      <c r="BY81">
        <v>27.920300000000001</v>
      </c>
      <c r="BZ81">
        <v>28.3811</v>
      </c>
      <c r="CA81">
        <v>999.9</v>
      </c>
      <c r="CB81">
        <v>10030.6</v>
      </c>
      <c r="CC81">
        <v>0</v>
      </c>
      <c r="CD81">
        <v>13.015700000000001</v>
      </c>
      <c r="CE81">
        <v>1699.94</v>
      </c>
      <c r="CF81">
        <v>0.97602100000000003</v>
      </c>
      <c r="CG81">
        <v>2.3979500000000001E-2</v>
      </c>
      <c r="CH81">
        <v>0</v>
      </c>
      <c r="CI81">
        <v>840.81200000000001</v>
      </c>
      <c r="CJ81">
        <v>4.99986</v>
      </c>
      <c r="CK81">
        <v>14380.9</v>
      </c>
      <c r="CL81">
        <v>13808.9</v>
      </c>
      <c r="CM81">
        <v>44</v>
      </c>
      <c r="CN81">
        <v>45.561999999999998</v>
      </c>
      <c r="CO81">
        <v>44.625</v>
      </c>
      <c r="CP81">
        <v>44.811999999999998</v>
      </c>
      <c r="CQ81">
        <v>45.811999999999998</v>
      </c>
      <c r="CR81">
        <v>1654.3</v>
      </c>
      <c r="CS81">
        <v>40.64</v>
      </c>
      <c r="CT81">
        <v>0</v>
      </c>
      <c r="CU81">
        <v>120</v>
      </c>
      <c r="CV81">
        <v>841.08238461538497</v>
      </c>
      <c r="CW81">
        <v>-4.3455042710847902</v>
      </c>
      <c r="CX81">
        <v>-69.747008591812602</v>
      </c>
      <c r="CY81">
        <v>14390.1730769231</v>
      </c>
      <c r="CZ81">
        <v>15</v>
      </c>
      <c r="DA81">
        <v>1566921873.3</v>
      </c>
      <c r="DB81" t="s">
        <v>603</v>
      </c>
      <c r="DC81">
        <v>65</v>
      </c>
      <c r="DD81">
        <v>0.161</v>
      </c>
      <c r="DE81">
        <v>0.153</v>
      </c>
      <c r="DF81">
        <v>800</v>
      </c>
      <c r="DG81">
        <v>19</v>
      </c>
      <c r="DH81">
        <v>0.04</v>
      </c>
      <c r="DI81">
        <v>0.02</v>
      </c>
      <c r="DJ81">
        <v>29.031899969919799</v>
      </c>
      <c r="DK81">
        <v>21.943035668442</v>
      </c>
      <c r="DL81">
        <v>7.8640092306385299</v>
      </c>
      <c r="DM81">
        <v>0</v>
      </c>
      <c r="DN81">
        <v>0.33052741937315799</v>
      </c>
      <c r="DO81">
        <v>0.28699967858319603</v>
      </c>
      <c r="DP81">
        <v>9.4804687720353401E-2</v>
      </c>
      <c r="DQ81">
        <v>1</v>
      </c>
      <c r="DR81">
        <v>1</v>
      </c>
      <c r="DS81">
        <v>2</v>
      </c>
      <c r="DT81" t="s">
        <v>283</v>
      </c>
      <c r="DU81">
        <v>1.86711</v>
      </c>
      <c r="DV81">
        <v>1.86368</v>
      </c>
      <c r="DW81">
        <v>1.86931</v>
      </c>
      <c r="DX81">
        <v>1.86724</v>
      </c>
      <c r="DY81">
        <v>1.8718600000000001</v>
      </c>
      <c r="DZ81">
        <v>1.8643799999999999</v>
      </c>
      <c r="EA81">
        <v>1.86599</v>
      </c>
      <c r="EB81">
        <v>1.86588</v>
      </c>
      <c r="EC81" t="s">
        <v>274</v>
      </c>
      <c r="ED81" t="s">
        <v>19</v>
      </c>
      <c r="EE81" t="s">
        <v>19</v>
      </c>
      <c r="EF81" t="s">
        <v>19</v>
      </c>
      <c r="EG81" t="s">
        <v>275</v>
      </c>
      <c r="EH81" t="s">
        <v>276</v>
      </c>
      <c r="EI81" t="s">
        <v>277</v>
      </c>
      <c r="EJ81" t="s">
        <v>277</v>
      </c>
      <c r="EK81" t="s">
        <v>277</v>
      </c>
      <c r="EL81" t="s">
        <v>277</v>
      </c>
      <c r="EM81">
        <v>0</v>
      </c>
      <c r="EN81">
        <v>100</v>
      </c>
      <c r="EO81">
        <v>100</v>
      </c>
      <c r="EP81">
        <v>0.161</v>
      </c>
      <c r="EQ81">
        <v>0.153</v>
      </c>
      <c r="ER81">
        <v>2</v>
      </c>
      <c r="ES81">
        <v>348.88</v>
      </c>
      <c r="ET81">
        <v>514.96299999999997</v>
      </c>
      <c r="EU81">
        <v>25.0002</v>
      </c>
      <c r="EV81">
        <v>28.938199999999998</v>
      </c>
      <c r="EW81">
        <v>30.000399999999999</v>
      </c>
      <c r="EX81">
        <v>28.934799999999999</v>
      </c>
      <c r="EY81">
        <v>28.9285</v>
      </c>
      <c r="EZ81">
        <v>38.567300000000003</v>
      </c>
      <c r="FA81">
        <v>31.3657</v>
      </c>
      <c r="FB81">
        <v>4.8887799999999997</v>
      </c>
      <c r="FC81">
        <v>25</v>
      </c>
      <c r="FD81">
        <v>800</v>
      </c>
      <c r="FE81">
        <v>18.972200000000001</v>
      </c>
      <c r="FF81">
        <v>101.47199999999999</v>
      </c>
      <c r="FG81">
        <v>102.001</v>
      </c>
    </row>
    <row r="82" spans="1:163" x14ac:dyDescent="0.2">
      <c r="A82">
        <v>66</v>
      </c>
      <c r="B82">
        <v>1566922033.8</v>
      </c>
      <c r="C82">
        <v>8686</v>
      </c>
      <c r="D82" t="s">
        <v>604</v>
      </c>
      <c r="E82" t="s">
        <v>605</v>
      </c>
      <c r="F82" t="s">
        <v>555</v>
      </c>
      <c r="G82">
        <v>1566922033.8</v>
      </c>
      <c r="H82">
        <f t="shared" si="58"/>
        <v>4.5983293343048641E-3</v>
      </c>
      <c r="I82">
        <f t="shared" si="59"/>
        <v>31.526419407798798</v>
      </c>
      <c r="J82">
        <f>BR82 - IF(AI82&gt;1, I82*BN82*100/(AK82*CB82), 0)</f>
        <v>957.15196402050321</v>
      </c>
      <c r="K82">
        <f>((Q82-H82/2)*J82-I82)/(Q82+H82/2)</f>
        <v>771.98591854780045</v>
      </c>
      <c r="L82">
        <f>K82*(BW82+BX82)/1000</f>
        <v>76.422401700919849</v>
      </c>
      <c r="M82">
        <f>(BR82 - IF(AI82&gt;1, I82*BN82*100/(AK82*CB82), 0))*(BW82+BX82)/1000</f>
        <v>94.752831788433781</v>
      </c>
      <c r="N82">
        <f t="shared" si="60"/>
        <v>0.3279315618268398</v>
      </c>
      <c r="O82">
        <f t="shared" si="61"/>
        <v>2.2493854775152298</v>
      </c>
      <c r="P82">
        <f>H82*(1000-(1000*0.61365*EXP(17.502*T82/(240.97+T82))/(BW82+BX82)+BT82)/2)/(1000*0.61365*EXP(17.502*T82/(240.97+T82))/(BW82+BX82)-BT82)</f>
        <v>0.30349981930543973</v>
      </c>
      <c r="Q82">
        <f t="shared" si="62"/>
        <v>0.19173057372048441</v>
      </c>
      <c r="R82">
        <f t="shared" si="63"/>
        <v>273.57930909519388</v>
      </c>
      <c r="S82">
        <f>(BY82+(R82+2*0.95*0.0000000567*(((BY82+$B$7)+273)^4-(BY82+273)^4)-44100*H82)/(1.84*29.3*O82+8*0.95*0.0000000567*(BY82+273)^3))</f>
        <v>28.481020259276811</v>
      </c>
      <c r="T82">
        <f>($C$7*BZ82+$D$7*CA82+$E$7*S82)</f>
        <v>28.478400000000001</v>
      </c>
      <c r="U82">
        <f>0.61365*EXP(17.502*T82/(240.97+T82))</f>
        <v>3.9019706693712068</v>
      </c>
      <c r="V82">
        <f t="shared" si="64"/>
        <v>64.760306759868257</v>
      </c>
      <c r="W82">
        <f t="shared" si="65"/>
        <v>2.4502241055094003</v>
      </c>
      <c r="X82">
        <f t="shared" si="66"/>
        <v>3.7835276392294608</v>
      </c>
      <c r="Y82">
        <f t="shared" si="67"/>
        <v>1.4517465638618066</v>
      </c>
      <c r="Z82">
        <f>(-H82*44100)</f>
        <v>-202.78632364284451</v>
      </c>
      <c r="AA82">
        <f>2*29.3*O82*0.92*(BY82-T82)</f>
        <v>-64.223993479869293</v>
      </c>
      <c r="AB82">
        <f>2*0.95*0.0000000567*(((BY82+$B$7)+273)^4-(T82+273)^4)</f>
        <v>-6.2368987424877025</v>
      </c>
      <c r="AC82">
        <f t="shared" si="68"/>
        <v>0.3320932299923669</v>
      </c>
      <c r="AD82">
        <v>-4.1167205534073999E-2</v>
      </c>
      <c r="AE82">
        <v>4.62137946572789E-2</v>
      </c>
      <c r="AF82">
        <v>3.4541221087982201</v>
      </c>
      <c r="AG82">
        <v>133</v>
      </c>
      <c r="AH82">
        <v>27</v>
      </c>
      <c r="AI82">
        <f t="shared" si="69"/>
        <v>1.0051102095500122</v>
      </c>
      <c r="AJ82">
        <f t="shared" si="70"/>
        <v>0.51102095500121791</v>
      </c>
      <c r="AK82">
        <f t="shared" si="71"/>
        <v>52318.65995390965</v>
      </c>
      <c r="AL82">
        <v>0</v>
      </c>
      <c r="AM82">
        <v>0</v>
      </c>
      <c r="AN82">
        <v>0</v>
      </c>
      <c r="AO82">
        <f t="shared" si="72"/>
        <v>0</v>
      </c>
      <c r="AP82" t="e">
        <f t="shared" si="73"/>
        <v>#DIV/0!</v>
      </c>
      <c r="AQ82">
        <v>-1</v>
      </c>
      <c r="AR82" t="s">
        <v>606</v>
      </c>
      <c r="AS82">
        <v>839.14065384615401</v>
      </c>
      <c r="AT82">
        <v>1141.8</v>
      </c>
      <c r="AU82">
        <f t="shared" si="74"/>
        <v>0.2650721195952408</v>
      </c>
      <c r="AV82">
        <v>0.5</v>
      </c>
      <c r="AW82">
        <f t="shared" si="75"/>
        <v>1429.101600100413</v>
      </c>
      <c r="AX82">
        <f>I82</f>
        <v>31.526419407798798</v>
      </c>
      <c r="AY82">
        <f t="shared" si="76"/>
        <v>189.40749512778333</v>
      </c>
      <c r="AZ82">
        <f t="shared" si="77"/>
        <v>0.53862322648449823</v>
      </c>
      <c r="BA82">
        <f t="shared" si="78"/>
        <v>2.2760046875263028E-2</v>
      </c>
      <c r="BB82">
        <f t="shared" si="79"/>
        <v>-1</v>
      </c>
      <c r="BC82" t="s">
        <v>607</v>
      </c>
      <c r="BD82">
        <v>526.79999999999995</v>
      </c>
      <c r="BE82">
        <f t="shared" si="80"/>
        <v>615</v>
      </c>
      <c r="BF82">
        <f t="shared" si="81"/>
        <v>0.49212901813633486</v>
      </c>
      <c r="BG82">
        <f t="shared" si="82"/>
        <v>2.1674259681093395</v>
      </c>
      <c r="BH82">
        <f t="shared" si="83"/>
        <v>0.2650721195952408</v>
      </c>
      <c r="BI82" t="e">
        <f t="shared" si="84"/>
        <v>#DIV/0!</v>
      </c>
      <c r="BJ82">
        <f t="shared" si="85"/>
        <v>1699.86</v>
      </c>
      <c r="BK82">
        <f t="shared" si="86"/>
        <v>1429.101600100413</v>
      </c>
      <c r="BL82">
        <f>($B$11*$D$9+$C$11*$D$9+$F$11*((CR82+CJ82)/MAX(CR82+CJ82+CS82, 0.1)*$I$9+CS82/MAX(CR82+CJ82+CS82, 0.1)*$J$9))/($B$11+$C$11+$F$11)</f>
        <v>0.84071723559611555</v>
      </c>
      <c r="BM82">
        <f>($B$11*$K$9+$C$11*$K$9+$F$11*((CR82+CJ82)/MAX(CR82+CJ82+CS82, 0.1)*$P$9+CS82/MAX(CR82+CJ82+CS82, 0.1)*$Q$9))/($B$11+$C$11+$F$11)</f>
        <v>0.19143447119223111</v>
      </c>
      <c r="BN82">
        <v>6</v>
      </c>
      <c r="BO82">
        <v>0.5</v>
      </c>
      <c r="BP82" t="s">
        <v>271</v>
      </c>
      <c r="BQ82">
        <v>1566922033.8</v>
      </c>
      <c r="BR82">
        <v>957.15200000000004</v>
      </c>
      <c r="BS82">
        <v>1000.07</v>
      </c>
      <c r="BT82">
        <v>24.751100000000001</v>
      </c>
      <c r="BU82">
        <v>19.398099999999999</v>
      </c>
      <c r="BV82">
        <v>500.03399999999999</v>
      </c>
      <c r="BW82">
        <v>98.794600000000003</v>
      </c>
      <c r="BX82">
        <v>0.19995399999999999</v>
      </c>
      <c r="BY82">
        <v>27.948799999999999</v>
      </c>
      <c r="BZ82">
        <v>28.478400000000001</v>
      </c>
      <c r="CA82">
        <v>999.9</v>
      </c>
      <c r="CB82">
        <v>10048.799999999999</v>
      </c>
      <c r="CC82">
        <v>0</v>
      </c>
      <c r="CD82">
        <v>12.8818</v>
      </c>
      <c r="CE82">
        <v>1699.86</v>
      </c>
      <c r="CF82">
        <v>0.97602100000000003</v>
      </c>
      <c r="CG82">
        <v>2.3979500000000001E-2</v>
      </c>
      <c r="CH82">
        <v>0</v>
      </c>
      <c r="CI82">
        <v>838.649</v>
      </c>
      <c r="CJ82">
        <v>4.99986</v>
      </c>
      <c r="CK82">
        <v>14359.3</v>
      </c>
      <c r="CL82">
        <v>13808.2</v>
      </c>
      <c r="CM82">
        <v>44.186999999999998</v>
      </c>
      <c r="CN82">
        <v>45.686999999999998</v>
      </c>
      <c r="CO82">
        <v>44.811999999999998</v>
      </c>
      <c r="CP82">
        <v>44.936999999999998</v>
      </c>
      <c r="CQ82">
        <v>46.061999999999998</v>
      </c>
      <c r="CR82">
        <v>1654.22</v>
      </c>
      <c r="CS82">
        <v>40.64</v>
      </c>
      <c r="CT82">
        <v>0</v>
      </c>
      <c r="CU82">
        <v>120</v>
      </c>
      <c r="CV82">
        <v>839.14065384615401</v>
      </c>
      <c r="CW82">
        <v>-5.00393161750518</v>
      </c>
      <c r="CX82">
        <v>-62.7487181058112</v>
      </c>
      <c r="CY82">
        <v>14368.253846153801</v>
      </c>
      <c r="CZ82">
        <v>15</v>
      </c>
      <c r="DA82">
        <v>1566921987.8</v>
      </c>
      <c r="DB82" t="s">
        <v>608</v>
      </c>
      <c r="DC82">
        <v>66</v>
      </c>
      <c r="DD82">
        <v>0.307</v>
      </c>
      <c r="DE82">
        <v>0.157</v>
      </c>
      <c r="DF82">
        <v>1000</v>
      </c>
      <c r="DG82">
        <v>19</v>
      </c>
      <c r="DH82">
        <v>0.05</v>
      </c>
      <c r="DI82">
        <v>0.01</v>
      </c>
      <c r="DJ82">
        <v>31.647096210333</v>
      </c>
      <c r="DK82">
        <v>-0.73319806885457495</v>
      </c>
      <c r="DL82">
        <v>0.18889111972344499</v>
      </c>
      <c r="DM82">
        <v>0</v>
      </c>
      <c r="DN82">
        <v>0.33066768699454102</v>
      </c>
      <c r="DO82">
        <v>3.7239540629590501E-3</v>
      </c>
      <c r="DP82">
        <v>3.78997128944473E-3</v>
      </c>
      <c r="DQ82">
        <v>1</v>
      </c>
      <c r="DR82">
        <v>1</v>
      </c>
      <c r="DS82">
        <v>2</v>
      </c>
      <c r="DT82" t="s">
        <v>283</v>
      </c>
      <c r="DU82">
        <v>1.8670800000000001</v>
      </c>
      <c r="DV82">
        <v>1.86364</v>
      </c>
      <c r="DW82">
        <v>1.86924</v>
      </c>
      <c r="DX82">
        <v>1.8672200000000001</v>
      </c>
      <c r="DY82">
        <v>1.8718399999999999</v>
      </c>
      <c r="DZ82">
        <v>1.86436</v>
      </c>
      <c r="EA82">
        <v>1.86598</v>
      </c>
      <c r="EB82">
        <v>1.86588</v>
      </c>
      <c r="EC82" t="s">
        <v>274</v>
      </c>
      <c r="ED82" t="s">
        <v>19</v>
      </c>
      <c r="EE82" t="s">
        <v>19</v>
      </c>
      <c r="EF82" t="s">
        <v>19</v>
      </c>
      <c r="EG82" t="s">
        <v>275</v>
      </c>
      <c r="EH82" t="s">
        <v>276</v>
      </c>
      <c r="EI82" t="s">
        <v>277</v>
      </c>
      <c r="EJ82" t="s">
        <v>277</v>
      </c>
      <c r="EK82" t="s">
        <v>277</v>
      </c>
      <c r="EL82" t="s">
        <v>277</v>
      </c>
      <c r="EM82">
        <v>0</v>
      </c>
      <c r="EN82">
        <v>100</v>
      </c>
      <c r="EO82">
        <v>100</v>
      </c>
      <c r="EP82">
        <v>0.307</v>
      </c>
      <c r="EQ82">
        <v>0.157</v>
      </c>
      <c r="ER82">
        <v>2</v>
      </c>
      <c r="ES82">
        <v>348.81700000000001</v>
      </c>
      <c r="ET82">
        <v>515.255</v>
      </c>
      <c r="EU82">
        <v>24.999600000000001</v>
      </c>
      <c r="EV82">
        <v>29.028600000000001</v>
      </c>
      <c r="EW82">
        <v>30.000299999999999</v>
      </c>
      <c r="EX82">
        <v>29.013300000000001</v>
      </c>
      <c r="EY82">
        <v>29.007000000000001</v>
      </c>
      <c r="EZ82">
        <v>46.195900000000002</v>
      </c>
      <c r="FA82">
        <v>29.645099999999999</v>
      </c>
      <c r="FB82">
        <v>3.70052</v>
      </c>
      <c r="FC82">
        <v>25</v>
      </c>
      <c r="FD82">
        <v>1000</v>
      </c>
      <c r="FE82">
        <v>19.4282</v>
      </c>
      <c r="FF82">
        <v>101.45699999999999</v>
      </c>
      <c r="FG82">
        <v>101.98099999999999</v>
      </c>
    </row>
    <row r="83" spans="1:163" x14ac:dyDescent="0.2">
      <c r="A83">
        <v>67</v>
      </c>
      <c r="B83">
        <v>1566922347.8</v>
      </c>
      <c r="C83">
        <v>9000</v>
      </c>
      <c r="D83" t="s">
        <v>609</v>
      </c>
      <c r="E83" t="s">
        <v>610</v>
      </c>
      <c r="F83" t="s">
        <v>611</v>
      </c>
      <c r="G83">
        <v>1566922347.8</v>
      </c>
      <c r="H83">
        <f t="shared" si="58"/>
        <v>4.8000365224967045E-3</v>
      </c>
      <c r="I83">
        <f t="shared" si="59"/>
        <v>22.777619660442177</v>
      </c>
      <c r="J83">
        <f>BR83 - IF(AI83&gt;1, I83*BN83*100/(AK83*CB83), 0)</f>
        <v>370.6439736643128</v>
      </c>
      <c r="K83">
        <f>((Q83-H83/2)*J83-I83)/(Q83+H83/2)</f>
        <v>243.52562037055986</v>
      </c>
      <c r="L83">
        <f>K83*(BW83+BX83)/1000</f>
        <v>24.108401788918741</v>
      </c>
      <c r="M83">
        <f>(BR83 - IF(AI83&gt;1, I83*BN83*100/(AK83*CB83), 0))*(BW83+BX83)/1000</f>
        <v>36.692787494571597</v>
      </c>
      <c r="N83">
        <f t="shared" si="60"/>
        <v>0.32629295996313695</v>
      </c>
      <c r="O83">
        <f t="shared" si="61"/>
        <v>2.2395077016509246</v>
      </c>
      <c r="P83">
        <f>H83*(1000-(1000*0.61365*EXP(17.502*T83/(240.97+T83))/(BW83+BX83)+BT83)/2)/(1000*0.61365*EXP(17.502*T83/(240.97+T83))/(BW83+BX83)-BT83)</f>
        <v>0.3019969014695662</v>
      </c>
      <c r="Q83">
        <f t="shared" si="62"/>
        <v>0.19077998788725006</v>
      </c>
      <c r="R83">
        <f t="shared" si="63"/>
        <v>273.58250107461487</v>
      </c>
      <c r="S83">
        <f>(BY83+(R83+2*0.95*0.0000000567*(((BY83+$B$7)+273)^4-(BY83+273)^4)-44100*H83)/(1.84*29.3*O83+8*0.95*0.0000000567*(BY83+273)^3))</f>
        <v>28.515499190083354</v>
      </c>
      <c r="T83">
        <f>($C$7*BZ83+$D$7*CA83+$E$7*S83)</f>
        <v>28.822199999999999</v>
      </c>
      <c r="U83">
        <f>0.61365*EXP(17.502*T83/(240.97+T83))</f>
        <v>3.980579965317006</v>
      </c>
      <c r="V83">
        <f t="shared" si="64"/>
        <v>64.59674733646446</v>
      </c>
      <c r="W83">
        <f t="shared" si="65"/>
        <v>2.4582537891110001</v>
      </c>
      <c r="X83">
        <f t="shared" si="66"/>
        <v>3.805538034766236</v>
      </c>
      <c r="Y83">
        <f t="shared" si="67"/>
        <v>1.5223261762060059</v>
      </c>
      <c r="Z83">
        <f>(-H83*44100)</f>
        <v>-211.68161064210466</v>
      </c>
      <c r="AA83">
        <f>2*29.3*O83*0.92*(BY83-T83)</f>
        <v>-93.437852915705776</v>
      </c>
      <c r="AB83">
        <f>2*0.95*0.0000000567*(((BY83+$B$7)+273)^4-(T83+273)^4)</f>
        <v>-9.1340698039121389</v>
      </c>
      <c r="AC83">
        <f t="shared" si="68"/>
        <v>-40.671032287107721</v>
      </c>
      <c r="AD83">
        <v>-4.0901872536847302E-2</v>
      </c>
      <c r="AE83">
        <v>4.59159351234446E-2</v>
      </c>
      <c r="AF83">
        <v>3.43647950223676</v>
      </c>
      <c r="AG83">
        <v>137</v>
      </c>
      <c r="AH83">
        <v>27</v>
      </c>
      <c r="AI83">
        <f t="shared" si="69"/>
        <v>1.0052993760891389</v>
      </c>
      <c r="AJ83">
        <f t="shared" si="70"/>
        <v>0.52993760891388852</v>
      </c>
      <c r="AK83">
        <f t="shared" si="71"/>
        <v>51978.1997758129</v>
      </c>
      <c r="AL83">
        <v>0</v>
      </c>
      <c r="AM83">
        <v>0</v>
      </c>
      <c r="AN83">
        <v>0</v>
      </c>
      <c r="AO83">
        <f t="shared" si="72"/>
        <v>0</v>
      </c>
      <c r="AP83" t="e">
        <f t="shared" si="73"/>
        <v>#DIV/0!</v>
      </c>
      <c r="AQ83">
        <v>-1</v>
      </c>
      <c r="AR83" t="s">
        <v>612</v>
      </c>
      <c r="AS83">
        <v>790.27488461538496</v>
      </c>
      <c r="AT83">
        <v>1213.6099999999999</v>
      </c>
      <c r="AU83">
        <f t="shared" si="74"/>
        <v>0.34882302830778833</v>
      </c>
      <c r="AV83">
        <v>0.5</v>
      </c>
      <c r="AW83">
        <f t="shared" si="75"/>
        <v>1429.1184001004119</v>
      </c>
      <c r="AX83">
        <f>I83</f>
        <v>22.777619660442177</v>
      </c>
      <c r="AY83">
        <f t="shared" si="76"/>
        <v>249.25470406670357</v>
      </c>
      <c r="AZ83">
        <f t="shared" si="77"/>
        <v>0.5626931221726913</v>
      </c>
      <c r="BA83">
        <f t="shared" si="78"/>
        <v>1.6637963417706698E-2</v>
      </c>
      <c r="BB83">
        <f t="shared" si="79"/>
        <v>-1</v>
      </c>
      <c r="BC83" t="s">
        <v>613</v>
      </c>
      <c r="BD83">
        <v>530.72</v>
      </c>
      <c r="BE83">
        <f t="shared" si="80"/>
        <v>682.88999999999987</v>
      </c>
      <c r="BF83">
        <f t="shared" si="81"/>
        <v>0.61991699305102577</v>
      </c>
      <c r="BG83">
        <f t="shared" si="82"/>
        <v>2.2867236961109434</v>
      </c>
      <c r="BH83">
        <f t="shared" si="83"/>
        <v>0.34882302830778833</v>
      </c>
      <c r="BI83" t="e">
        <f t="shared" si="84"/>
        <v>#DIV/0!</v>
      </c>
      <c r="BJ83">
        <f t="shared" si="85"/>
        <v>1699.88</v>
      </c>
      <c r="BK83">
        <f t="shared" si="86"/>
        <v>1429.1184001004119</v>
      </c>
      <c r="BL83">
        <f>($B$11*$D$9+$C$11*$D$9+$F$11*((CR83+CJ83)/MAX(CR83+CJ83+CS83, 0.1)*$I$9+CS83/MAX(CR83+CJ83+CS83, 0.1)*$J$9))/($B$11+$C$11+$F$11)</f>
        <v>0.84071722715745334</v>
      </c>
      <c r="BM83">
        <f>($B$11*$K$9+$C$11*$K$9+$F$11*((CR83+CJ83)/MAX(CR83+CJ83+CS83, 0.1)*$P$9+CS83/MAX(CR83+CJ83+CS83, 0.1)*$Q$9))/($B$11+$C$11+$F$11)</f>
        <v>0.19143445431490672</v>
      </c>
      <c r="BN83">
        <v>6</v>
      </c>
      <c r="BO83">
        <v>0.5</v>
      </c>
      <c r="BP83" t="s">
        <v>271</v>
      </c>
      <c r="BQ83">
        <v>1566922347.8</v>
      </c>
      <c r="BR83">
        <v>370.64400000000001</v>
      </c>
      <c r="BS83">
        <v>399.96300000000002</v>
      </c>
      <c r="BT83">
        <v>24.831499999999998</v>
      </c>
      <c r="BU83">
        <v>19.245799999999999</v>
      </c>
      <c r="BV83">
        <v>500.08499999999998</v>
      </c>
      <c r="BW83">
        <v>98.797399999999996</v>
      </c>
      <c r="BX83">
        <v>0.19999400000000001</v>
      </c>
      <c r="BY83">
        <v>28.048300000000001</v>
      </c>
      <c r="BZ83">
        <v>28.822199999999999</v>
      </c>
      <c r="CA83">
        <v>999.9</v>
      </c>
      <c r="CB83">
        <v>9983.75</v>
      </c>
      <c r="CC83">
        <v>0</v>
      </c>
      <c r="CD83">
        <v>13.4549</v>
      </c>
      <c r="CE83">
        <v>1699.88</v>
      </c>
      <c r="CF83">
        <v>0.97602100000000003</v>
      </c>
      <c r="CG83">
        <v>2.3979199999999999E-2</v>
      </c>
      <c r="CH83">
        <v>0</v>
      </c>
      <c r="CI83">
        <v>786.19299999999998</v>
      </c>
      <c r="CJ83">
        <v>4.99986</v>
      </c>
      <c r="CK83">
        <v>13498.3</v>
      </c>
      <c r="CL83">
        <v>13808.4</v>
      </c>
      <c r="CM83">
        <v>44.5</v>
      </c>
      <c r="CN83">
        <v>46.061999999999998</v>
      </c>
      <c r="CO83">
        <v>45.125</v>
      </c>
      <c r="CP83">
        <v>45.375</v>
      </c>
      <c r="CQ83">
        <v>46.311999999999998</v>
      </c>
      <c r="CR83">
        <v>1654.24</v>
      </c>
      <c r="CS83">
        <v>40.64</v>
      </c>
      <c r="CT83">
        <v>0</v>
      </c>
      <c r="CU83">
        <v>313.700000047684</v>
      </c>
      <c r="CV83">
        <v>790.27488461538496</v>
      </c>
      <c r="CW83">
        <v>-32.997094032022297</v>
      </c>
      <c r="CX83">
        <v>-534.14700891091195</v>
      </c>
      <c r="CY83">
        <v>13563.0307692308</v>
      </c>
      <c r="CZ83">
        <v>15</v>
      </c>
      <c r="DA83">
        <v>1566922304.3</v>
      </c>
      <c r="DB83" t="s">
        <v>614</v>
      </c>
      <c r="DC83">
        <v>67</v>
      </c>
      <c r="DD83">
        <v>-0.19</v>
      </c>
      <c r="DE83">
        <v>0.151</v>
      </c>
      <c r="DF83">
        <v>400</v>
      </c>
      <c r="DG83">
        <v>19</v>
      </c>
      <c r="DH83">
        <v>0.05</v>
      </c>
      <c r="DI83">
        <v>0.02</v>
      </c>
      <c r="DJ83">
        <v>22.396904225668301</v>
      </c>
      <c r="DK83">
        <v>2.7831930147419199</v>
      </c>
      <c r="DL83">
        <v>1.43037037546345</v>
      </c>
      <c r="DM83">
        <v>0</v>
      </c>
      <c r="DN83">
        <v>0.32695535099544398</v>
      </c>
      <c r="DO83">
        <v>4.2012985223519303E-2</v>
      </c>
      <c r="DP83">
        <v>2.4382482492928102E-2</v>
      </c>
      <c r="DQ83">
        <v>1</v>
      </c>
      <c r="DR83">
        <v>1</v>
      </c>
      <c r="DS83">
        <v>2</v>
      </c>
      <c r="DT83" t="s">
        <v>283</v>
      </c>
      <c r="DU83">
        <v>1.86707</v>
      </c>
      <c r="DV83">
        <v>1.8635699999999999</v>
      </c>
      <c r="DW83">
        <v>1.8692</v>
      </c>
      <c r="DX83">
        <v>1.86721</v>
      </c>
      <c r="DY83">
        <v>1.8717999999999999</v>
      </c>
      <c r="DZ83">
        <v>1.86432</v>
      </c>
      <c r="EA83">
        <v>1.8658699999999999</v>
      </c>
      <c r="EB83">
        <v>1.8658399999999999</v>
      </c>
      <c r="EC83" t="s">
        <v>274</v>
      </c>
      <c r="ED83" t="s">
        <v>19</v>
      </c>
      <c r="EE83" t="s">
        <v>19</v>
      </c>
      <c r="EF83" t="s">
        <v>19</v>
      </c>
      <c r="EG83" t="s">
        <v>275</v>
      </c>
      <c r="EH83" t="s">
        <v>276</v>
      </c>
      <c r="EI83" t="s">
        <v>277</v>
      </c>
      <c r="EJ83" t="s">
        <v>277</v>
      </c>
      <c r="EK83" t="s">
        <v>277</v>
      </c>
      <c r="EL83" t="s">
        <v>277</v>
      </c>
      <c r="EM83">
        <v>0</v>
      </c>
      <c r="EN83">
        <v>100</v>
      </c>
      <c r="EO83">
        <v>100</v>
      </c>
      <c r="EP83">
        <v>-0.19</v>
      </c>
      <c r="EQ83">
        <v>0.151</v>
      </c>
      <c r="ER83">
        <v>2</v>
      </c>
      <c r="ES83">
        <v>344.79</v>
      </c>
      <c r="ET83">
        <v>513.18799999999999</v>
      </c>
      <c r="EU83">
        <v>24.9998</v>
      </c>
      <c r="EV83">
        <v>29.289000000000001</v>
      </c>
      <c r="EW83">
        <v>30.000399999999999</v>
      </c>
      <c r="EX83">
        <v>29.255600000000001</v>
      </c>
      <c r="EY83">
        <v>29.246200000000002</v>
      </c>
      <c r="EZ83">
        <v>22.145</v>
      </c>
      <c r="FA83">
        <v>30.4404</v>
      </c>
      <c r="FB83">
        <v>0.33937299999999998</v>
      </c>
      <c r="FC83">
        <v>25</v>
      </c>
      <c r="FD83">
        <v>400</v>
      </c>
      <c r="FE83">
        <v>19.390899999999998</v>
      </c>
      <c r="FF83">
        <v>101.41</v>
      </c>
      <c r="FG83">
        <v>101.931</v>
      </c>
    </row>
    <row r="84" spans="1:163" x14ac:dyDescent="0.2">
      <c r="A84">
        <v>68</v>
      </c>
      <c r="B84">
        <v>1566922426.3</v>
      </c>
      <c r="C84">
        <v>9078.5</v>
      </c>
      <c r="D84" t="s">
        <v>615</v>
      </c>
      <c r="E84" t="s">
        <v>616</v>
      </c>
      <c r="F84" t="s">
        <v>611</v>
      </c>
      <c r="G84">
        <v>1566922426.3</v>
      </c>
      <c r="H84">
        <f t="shared" si="58"/>
        <v>4.2484006493213192E-3</v>
      </c>
      <c r="I84">
        <f t="shared" si="59"/>
        <v>16.316301075101848</v>
      </c>
      <c r="J84">
        <f>BR84 - IF(AI84&gt;1, I84*BN84*100/(AK84*CB84), 0)</f>
        <v>279.04198122915062</v>
      </c>
      <c r="K84">
        <f>((Q84-H84/2)*J84-I84)/(Q84+H84/2)</f>
        <v>174.67497666661365</v>
      </c>
      <c r="L84">
        <f>K84*(BW84+BX84)/1000</f>
        <v>17.292259887219931</v>
      </c>
      <c r="M84">
        <f>(BR84 - IF(AI84&gt;1, I84*BN84*100/(AK84*CB84), 0))*(BW84+BX84)/1000</f>
        <v>27.624257068422395</v>
      </c>
      <c r="N84">
        <f t="shared" si="60"/>
        <v>0.28060311750431405</v>
      </c>
      <c r="O84">
        <f t="shared" si="61"/>
        <v>2.2434136028348428</v>
      </c>
      <c r="P84">
        <f>H84*(1000-(1000*0.61365*EXP(17.502*T84/(240.97+T84))/(BW84+BX84)+BT84)/2)/(1000*0.61365*EXP(17.502*T84/(240.97+T84))/(BW84+BX84)-BT84)</f>
        <v>0.2624612236822067</v>
      </c>
      <c r="Q84">
        <f t="shared" si="62"/>
        <v>0.16557040088291317</v>
      </c>
      <c r="R84">
        <f t="shared" si="63"/>
        <v>273.61601685856402</v>
      </c>
      <c r="S84">
        <f>(BY84+(R84+2*0.95*0.0000000567*(((BY84+$B$7)+273)^4-(BY84+273)^4)-44100*H84)/(1.84*29.3*O84+8*0.95*0.0000000567*(BY84+273)^3))</f>
        <v>28.702526612438326</v>
      </c>
      <c r="T84">
        <f>($C$7*BZ84+$D$7*CA84+$E$7*S84)</f>
        <v>28.941400000000002</v>
      </c>
      <c r="U84">
        <f>0.61365*EXP(17.502*T84/(240.97+T84))</f>
        <v>4.0081554154486581</v>
      </c>
      <c r="V84">
        <f t="shared" si="64"/>
        <v>64.575595695410186</v>
      </c>
      <c r="W84">
        <f t="shared" si="65"/>
        <v>2.4580503990288003</v>
      </c>
      <c r="X84">
        <f t="shared" si="66"/>
        <v>3.8064695688181005</v>
      </c>
      <c r="Y84">
        <f t="shared" si="67"/>
        <v>1.5501050164198578</v>
      </c>
      <c r="Z84">
        <f>(-H84*44100)</f>
        <v>-187.35446863507019</v>
      </c>
      <c r="AA84">
        <f>2*29.3*O84*0.92*(BY84-T84)</f>
        <v>-107.50971199329726</v>
      </c>
      <c r="AB84">
        <f>2*0.95*0.0000000567*(((BY84+$B$7)+273)^4-(T84+273)^4)</f>
        <v>-10.497823589976578</v>
      </c>
      <c r="AC84">
        <f t="shared" si="68"/>
        <v>-31.745987359780003</v>
      </c>
      <c r="AD84">
        <v>-4.1006666058745901E-2</v>
      </c>
      <c r="AE84">
        <v>4.6033575032192499E-2</v>
      </c>
      <c r="AF84">
        <v>3.44345213075654</v>
      </c>
      <c r="AG84">
        <v>137</v>
      </c>
      <c r="AH84">
        <v>27</v>
      </c>
      <c r="AI84">
        <f t="shared" si="69"/>
        <v>1.0052863921368882</v>
      </c>
      <c r="AJ84">
        <f t="shared" si="70"/>
        <v>0.52863921368881961</v>
      </c>
      <c r="AK84">
        <f t="shared" si="71"/>
        <v>52105.190896346401</v>
      </c>
      <c r="AL84">
        <v>0</v>
      </c>
      <c r="AM84">
        <v>0</v>
      </c>
      <c r="AN84">
        <v>0</v>
      </c>
      <c r="AO84">
        <f t="shared" si="72"/>
        <v>0</v>
      </c>
      <c r="AP84" t="e">
        <f t="shared" si="73"/>
        <v>#DIV/0!</v>
      </c>
      <c r="AQ84">
        <v>-1</v>
      </c>
      <c r="AR84" t="s">
        <v>617</v>
      </c>
      <c r="AS84">
        <v>738.67834615384595</v>
      </c>
      <c r="AT84">
        <v>1111.6400000000001</v>
      </c>
      <c r="AU84">
        <f t="shared" si="74"/>
        <v>0.33550578770659034</v>
      </c>
      <c r="AV84">
        <v>0.5</v>
      </c>
      <c r="AW84">
        <f t="shared" si="75"/>
        <v>1429.294800100399</v>
      </c>
      <c r="AX84">
        <f>I84</f>
        <v>16.316301075101848</v>
      </c>
      <c r="AY84">
        <f t="shared" si="76"/>
        <v>239.76833888630898</v>
      </c>
      <c r="AZ84">
        <f t="shared" si="77"/>
        <v>0.53071138138246199</v>
      </c>
      <c r="BA84">
        <f t="shared" si="78"/>
        <v>1.2115276060533827E-2</v>
      </c>
      <c r="BB84">
        <f t="shared" si="79"/>
        <v>-1</v>
      </c>
      <c r="BC84" t="s">
        <v>618</v>
      </c>
      <c r="BD84">
        <v>521.67999999999995</v>
      </c>
      <c r="BE84">
        <f t="shared" si="80"/>
        <v>589.96000000000015</v>
      </c>
      <c r="BF84">
        <f t="shared" si="81"/>
        <v>0.63218125609558962</v>
      </c>
      <c r="BG84">
        <f t="shared" si="82"/>
        <v>2.1308848336144766</v>
      </c>
      <c r="BH84">
        <f t="shared" si="83"/>
        <v>0.33550578770659034</v>
      </c>
      <c r="BI84" t="e">
        <f t="shared" si="84"/>
        <v>#DIV/0!</v>
      </c>
      <c r="BJ84">
        <f t="shared" si="85"/>
        <v>1700.09</v>
      </c>
      <c r="BK84">
        <f t="shared" si="86"/>
        <v>1429.294800100399</v>
      </c>
      <c r="BL84">
        <f>($B$11*$D$9+$C$11*$D$9+$F$11*((CR84+CJ84)/MAX(CR84+CJ84+CS84, 0.1)*$I$9+CS84/MAX(CR84+CJ84+CS84, 0.1)*$J$9))/($B$11+$C$11+$F$11)</f>
        <v>0.84071713856348729</v>
      </c>
      <c r="BM84">
        <f>($B$11*$K$9+$C$11*$K$9+$F$11*((CR84+CJ84)/MAX(CR84+CJ84+CS84, 0.1)*$P$9+CS84/MAX(CR84+CJ84+CS84, 0.1)*$Q$9))/($B$11+$C$11+$F$11)</f>
        <v>0.19143427712697492</v>
      </c>
      <c r="BN84">
        <v>6</v>
      </c>
      <c r="BO84">
        <v>0.5</v>
      </c>
      <c r="BP84" t="s">
        <v>271</v>
      </c>
      <c r="BQ84">
        <v>1566922426.3</v>
      </c>
      <c r="BR84">
        <v>279.04199999999997</v>
      </c>
      <c r="BS84">
        <v>299.93700000000001</v>
      </c>
      <c r="BT84">
        <v>24.829599999999999</v>
      </c>
      <c r="BU84">
        <v>19.885899999999999</v>
      </c>
      <c r="BV84">
        <v>500.1</v>
      </c>
      <c r="BW84">
        <v>98.796700000000001</v>
      </c>
      <c r="BX84">
        <v>0.20007800000000001</v>
      </c>
      <c r="BY84">
        <v>28.052499999999998</v>
      </c>
      <c r="BZ84">
        <v>28.941400000000002</v>
      </c>
      <c r="CA84">
        <v>999.9</v>
      </c>
      <c r="CB84">
        <v>10009.4</v>
      </c>
      <c r="CC84">
        <v>0</v>
      </c>
      <c r="CD84">
        <v>11.615</v>
      </c>
      <c r="CE84">
        <v>1700.09</v>
      </c>
      <c r="CF84">
        <v>0.97602500000000003</v>
      </c>
      <c r="CG84">
        <v>2.3974800000000001E-2</v>
      </c>
      <c r="CH84">
        <v>0</v>
      </c>
      <c r="CI84">
        <v>737.06299999999999</v>
      </c>
      <c r="CJ84">
        <v>4.99986</v>
      </c>
      <c r="CK84">
        <v>12664.1</v>
      </c>
      <c r="CL84">
        <v>13810.1</v>
      </c>
      <c r="CM84">
        <v>44.5</v>
      </c>
      <c r="CN84">
        <v>46.125</v>
      </c>
      <c r="CO84">
        <v>45.25</v>
      </c>
      <c r="CP84">
        <v>45.311999999999998</v>
      </c>
      <c r="CQ84">
        <v>46.311999999999998</v>
      </c>
      <c r="CR84">
        <v>1654.45</v>
      </c>
      <c r="CS84">
        <v>40.64</v>
      </c>
      <c r="CT84">
        <v>0</v>
      </c>
      <c r="CU84">
        <v>77.799999952316298</v>
      </c>
      <c r="CV84">
        <v>738.67834615384595</v>
      </c>
      <c r="CW84">
        <v>-13.174940164028</v>
      </c>
      <c r="CX84">
        <v>-309.85982964267299</v>
      </c>
      <c r="CY84">
        <v>12696.8923076923</v>
      </c>
      <c r="CZ84">
        <v>15</v>
      </c>
      <c r="DA84">
        <v>1566922457.3</v>
      </c>
      <c r="DB84" t="s">
        <v>619</v>
      </c>
      <c r="DC84">
        <v>68</v>
      </c>
      <c r="DD84">
        <v>-0.23799999999999999</v>
      </c>
      <c r="DE84">
        <v>0.17399999999999999</v>
      </c>
      <c r="DF84">
        <v>300</v>
      </c>
      <c r="DG84">
        <v>20</v>
      </c>
      <c r="DH84">
        <v>0.12</v>
      </c>
      <c r="DI84">
        <v>0.01</v>
      </c>
      <c r="DJ84">
        <v>16.356060217510901</v>
      </c>
      <c r="DK84">
        <v>0.22128748519423999</v>
      </c>
      <c r="DL84">
        <v>0.122845769729406</v>
      </c>
      <c r="DM84">
        <v>1</v>
      </c>
      <c r="DN84">
        <v>0.29126101854946901</v>
      </c>
      <c r="DO84">
        <v>-3.4242731542974102E-2</v>
      </c>
      <c r="DP84">
        <v>6.5695546214827004E-3</v>
      </c>
      <c r="DQ84">
        <v>1</v>
      </c>
      <c r="DR84">
        <v>2</v>
      </c>
      <c r="DS84">
        <v>2</v>
      </c>
      <c r="DT84" t="s">
        <v>273</v>
      </c>
      <c r="DU84">
        <v>1.86703</v>
      </c>
      <c r="DV84">
        <v>1.8635600000000001</v>
      </c>
      <c r="DW84">
        <v>1.8692</v>
      </c>
      <c r="DX84">
        <v>1.86721</v>
      </c>
      <c r="DY84">
        <v>1.8717999999999999</v>
      </c>
      <c r="DZ84">
        <v>1.86432</v>
      </c>
      <c r="EA84">
        <v>1.8658699999999999</v>
      </c>
      <c r="EB84">
        <v>1.8658399999999999</v>
      </c>
      <c r="EC84" t="s">
        <v>274</v>
      </c>
      <c r="ED84" t="s">
        <v>19</v>
      </c>
      <c r="EE84" t="s">
        <v>19</v>
      </c>
      <c r="EF84" t="s">
        <v>19</v>
      </c>
      <c r="EG84" t="s">
        <v>275</v>
      </c>
      <c r="EH84" t="s">
        <v>276</v>
      </c>
      <c r="EI84" t="s">
        <v>277</v>
      </c>
      <c r="EJ84" t="s">
        <v>277</v>
      </c>
      <c r="EK84" t="s">
        <v>277</v>
      </c>
      <c r="EL84" t="s">
        <v>277</v>
      </c>
      <c r="EM84">
        <v>0</v>
      </c>
      <c r="EN84">
        <v>100</v>
      </c>
      <c r="EO84">
        <v>100</v>
      </c>
      <c r="EP84">
        <v>-0.23799999999999999</v>
      </c>
      <c r="EQ84">
        <v>0.17399999999999999</v>
      </c>
      <c r="ER84">
        <v>2</v>
      </c>
      <c r="ES84">
        <v>345.10300000000001</v>
      </c>
      <c r="ET84">
        <v>513.04200000000003</v>
      </c>
      <c r="EU84">
        <v>24.998999999999999</v>
      </c>
      <c r="EV84">
        <v>29.349499999999999</v>
      </c>
      <c r="EW84">
        <v>30.000299999999999</v>
      </c>
      <c r="EX84">
        <v>29.313099999999999</v>
      </c>
      <c r="EY84">
        <v>29.3062</v>
      </c>
      <c r="EZ84">
        <v>17.675799999999999</v>
      </c>
      <c r="FA84">
        <v>27.647200000000002</v>
      </c>
      <c r="FB84">
        <v>0</v>
      </c>
      <c r="FC84">
        <v>25</v>
      </c>
      <c r="FD84">
        <v>300</v>
      </c>
      <c r="FE84">
        <v>19.964500000000001</v>
      </c>
      <c r="FF84">
        <v>101.399</v>
      </c>
      <c r="FG84">
        <v>101.922</v>
      </c>
    </row>
    <row r="85" spans="1:163" x14ac:dyDescent="0.2">
      <c r="A85">
        <v>69</v>
      </c>
      <c r="B85">
        <v>1566922571.8</v>
      </c>
      <c r="C85">
        <v>9224</v>
      </c>
      <c r="D85" t="s">
        <v>620</v>
      </c>
      <c r="E85" t="s">
        <v>621</v>
      </c>
      <c r="F85" t="s">
        <v>611</v>
      </c>
      <c r="G85">
        <v>1566922571.8</v>
      </c>
      <c r="H85">
        <f t="shared" si="58"/>
        <v>3.6154475408768623E-3</v>
      </c>
      <c r="I85">
        <f t="shared" si="59"/>
        <v>12.196611283108075</v>
      </c>
      <c r="J85">
        <f>BR85 - IF(AI85&gt;1, I85*BN85*100/(AK85*CB85), 0)</f>
        <v>234.41698595499858</v>
      </c>
      <c r="K85">
        <f>((Q85-H85/2)*J85-I85)/(Q85+H85/2)</f>
        <v>140.39331855322678</v>
      </c>
      <c r="L85">
        <f>K85*(BW85+BX85)/1000</f>
        <v>13.898130292434542</v>
      </c>
      <c r="M85">
        <f>(BR85 - IF(AI85&gt;1, I85*BN85*100/(AK85*CB85), 0))*(BW85+BX85)/1000</f>
        <v>23.205932070956717</v>
      </c>
      <c r="N85">
        <f t="shared" si="60"/>
        <v>0.22971395369399372</v>
      </c>
      <c r="O85">
        <f t="shared" si="61"/>
        <v>2.2427050717304784</v>
      </c>
      <c r="P85">
        <f>H85*(1000-(1000*0.61365*EXP(17.502*T85/(240.97+T85))/(BW85+BX85)+BT85)/2)/(1000*0.61365*EXP(17.502*T85/(240.97+T85))/(BW85+BX85)-BT85)</f>
        <v>0.21739705766965306</v>
      </c>
      <c r="Q85">
        <f t="shared" si="62"/>
        <v>0.1369247247606325</v>
      </c>
      <c r="R85">
        <f t="shared" si="63"/>
        <v>273.59367300259203</v>
      </c>
      <c r="S85">
        <f>(BY85+(R85+2*0.95*0.0000000567*(((BY85+$B$7)+273)^4-(BY85+273)^4)-44100*H85)/(1.84*29.3*O85+8*0.95*0.0000000567*(BY85+273)^3))</f>
        <v>28.937728106822075</v>
      </c>
      <c r="T85">
        <f>($C$7*BZ85+$D$7*CA85+$E$7*S85)</f>
        <v>29.161799999999999</v>
      </c>
      <c r="U85">
        <f>0.61365*EXP(17.502*T85/(240.97+T85))</f>
        <v>4.059581225597924</v>
      </c>
      <c r="V85">
        <f t="shared" si="64"/>
        <v>64.730780668288389</v>
      </c>
      <c r="W85">
        <f t="shared" si="65"/>
        <v>2.4675206015937001</v>
      </c>
      <c r="X85">
        <f t="shared" si="66"/>
        <v>3.8119741120356032</v>
      </c>
      <c r="Y85">
        <f t="shared" si="67"/>
        <v>1.5920606240042239</v>
      </c>
      <c r="Z85">
        <f>(-H85*44100)</f>
        <v>-159.44123655266964</v>
      </c>
      <c r="AA85">
        <f>2*29.3*O85*0.92*(BY85-T85)</f>
        <v>-131.12550231452616</v>
      </c>
      <c r="AB85">
        <f>2*0.95*0.0000000567*(((BY85+$B$7)+273)^4-(T85+273)^4)</f>
        <v>-12.82348517907009</v>
      </c>
      <c r="AC85">
        <f t="shared" si="68"/>
        <v>-29.796551043673844</v>
      </c>
      <c r="AD85">
        <v>-4.0987644361384599E-2</v>
      </c>
      <c r="AE85">
        <v>4.6012221510512298E-2</v>
      </c>
      <c r="AF85">
        <v>3.4421869396772502</v>
      </c>
      <c r="AG85">
        <v>137</v>
      </c>
      <c r="AH85">
        <v>27</v>
      </c>
      <c r="AI85">
        <f t="shared" si="69"/>
        <v>1.0052892004675593</v>
      </c>
      <c r="AJ85">
        <f t="shared" si="70"/>
        <v>0.52892004675593185</v>
      </c>
      <c r="AK85">
        <f t="shared" si="71"/>
        <v>52077.670834664212</v>
      </c>
      <c r="AL85">
        <v>0</v>
      </c>
      <c r="AM85">
        <v>0</v>
      </c>
      <c r="AN85">
        <v>0</v>
      </c>
      <c r="AO85">
        <f t="shared" si="72"/>
        <v>0</v>
      </c>
      <c r="AP85" t="e">
        <f t="shared" si="73"/>
        <v>#DIV/0!</v>
      </c>
      <c r="AQ85">
        <v>-1</v>
      </c>
      <c r="AR85" t="s">
        <v>622</v>
      </c>
      <c r="AS85">
        <v>714.66253846153904</v>
      </c>
      <c r="AT85">
        <v>1073.06</v>
      </c>
      <c r="AU85">
        <f t="shared" si="74"/>
        <v>0.33399573326604381</v>
      </c>
      <c r="AV85">
        <v>0.5</v>
      </c>
      <c r="AW85">
        <f t="shared" si="75"/>
        <v>1429.1772001004078</v>
      </c>
      <c r="AX85">
        <f>I85</f>
        <v>12.196611283108075</v>
      </c>
      <c r="AY85">
        <f t="shared" si="76"/>
        <v>238.66954345732358</v>
      </c>
      <c r="AZ85">
        <f t="shared" si="77"/>
        <v>0.50949620710864252</v>
      </c>
      <c r="BA85">
        <f t="shared" si="78"/>
        <v>9.2337124341060981E-3</v>
      </c>
      <c r="BB85">
        <f t="shared" si="79"/>
        <v>-1</v>
      </c>
      <c r="BC85" t="s">
        <v>623</v>
      </c>
      <c r="BD85">
        <v>526.34</v>
      </c>
      <c r="BE85">
        <f t="shared" si="80"/>
        <v>546.71999999999991</v>
      </c>
      <c r="BF85">
        <f t="shared" si="81"/>
        <v>0.65554115733549345</v>
      </c>
      <c r="BG85">
        <f t="shared" si="82"/>
        <v>2.0387202188699316</v>
      </c>
      <c r="BH85">
        <f t="shared" si="83"/>
        <v>0.33399573326604376</v>
      </c>
      <c r="BI85" t="e">
        <f t="shared" si="84"/>
        <v>#DIV/0!</v>
      </c>
      <c r="BJ85">
        <f t="shared" si="85"/>
        <v>1699.95</v>
      </c>
      <c r="BK85">
        <f t="shared" si="86"/>
        <v>1429.1772001004078</v>
      </c>
      <c r="BL85">
        <f>($B$11*$D$9+$C$11*$D$9+$F$11*((CR85+CJ85)/MAX(CR85+CJ85+CS85, 0.1)*$I$9+CS85/MAX(CR85+CJ85+CS85, 0.1)*$J$9))/($B$11+$C$11+$F$11)</f>
        <v>0.84071719762369934</v>
      </c>
      <c r="BM85">
        <f>($B$11*$K$9+$C$11*$K$9+$F$11*((CR85+CJ85)/MAX(CR85+CJ85+CS85, 0.1)*$P$9+CS85/MAX(CR85+CJ85+CS85, 0.1)*$Q$9))/($B$11+$C$11+$F$11)</f>
        <v>0.19143439524739866</v>
      </c>
      <c r="BN85">
        <v>6</v>
      </c>
      <c r="BO85">
        <v>0.5</v>
      </c>
      <c r="BP85" t="s">
        <v>271</v>
      </c>
      <c r="BQ85">
        <v>1566922571.8</v>
      </c>
      <c r="BR85">
        <v>234.417</v>
      </c>
      <c r="BS85">
        <v>249.989</v>
      </c>
      <c r="BT85">
        <v>24.925899999999999</v>
      </c>
      <c r="BU85">
        <v>20.7194</v>
      </c>
      <c r="BV85">
        <v>500.12700000000001</v>
      </c>
      <c r="BW85">
        <v>98.794300000000007</v>
      </c>
      <c r="BX85">
        <v>0.19994300000000001</v>
      </c>
      <c r="BY85">
        <v>28.077300000000001</v>
      </c>
      <c r="BZ85">
        <v>29.161799999999999</v>
      </c>
      <c r="CA85">
        <v>999.9</v>
      </c>
      <c r="CB85">
        <v>10005</v>
      </c>
      <c r="CC85">
        <v>0</v>
      </c>
      <c r="CD85">
        <v>12.9621</v>
      </c>
      <c r="CE85">
        <v>1699.95</v>
      </c>
      <c r="CF85">
        <v>0.97602500000000003</v>
      </c>
      <c r="CG85">
        <v>2.3974800000000001E-2</v>
      </c>
      <c r="CH85">
        <v>0</v>
      </c>
      <c r="CI85">
        <v>714.39099999999996</v>
      </c>
      <c r="CJ85">
        <v>4.99986</v>
      </c>
      <c r="CK85">
        <v>12280.3</v>
      </c>
      <c r="CL85">
        <v>13809</v>
      </c>
      <c r="CM85">
        <v>44.5</v>
      </c>
      <c r="CN85">
        <v>46.125</v>
      </c>
      <c r="CO85">
        <v>45.25</v>
      </c>
      <c r="CP85">
        <v>45.25</v>
      </c>
      <c r="CQ85">
        <v>46.375</v>
      </c>
      <c r="CR85">
        <v>1654.31</v>
      </c>
      <c r="CS85">
        <v>40.64</v>
      </c>
      <c r="CT85">
        <v>0</v>
      </c>
      <c r="CU85">
        <v>145</v>
      </c>
      <c r="CV85">
        <v>714.66253846153904</v>
      </c>
      <c r="CW85">
        <v>-2.7640341741510999</v>
      </c>
      <c r="CX85">
        <v>-45.705982927198001</v>
      </c>
      <c r="CY85">
        <v>12285.8038461538</v>
      </c>
      <c r="CZ85">
        <v>15</v>
      </c>
      <c r="DA85">
        <v>1566922526.8</v>
      </c>
      <c r="DB85" t="s">
        <v>624</v>
      </c>
      <c r="DC85">
        <v>69</v>
      </c>
      <c r="DD85">
        <v>-0.25700000000000001</v>
      </c>
      <c r="DE85">
        <v>0.184</v>
      </c>
      <c r="DF85">
        <v>250</v>
      </c>
      <c r="DG85">
        <v>20</v>
      </c>
      <c r="DH85">
        <v>7.0000000000000007E-2</v>
      </c>
      <c r="DI85">
        <v>0.02</v>
      </c>
      <c r="DJ85">
        <v>12.322460777339099</v>
      </c>
      <c r="DK85">
        <v>-0.29996956892332099</v>
      </c>
      <c r="DL85">
        <v>0.105430579268586</v>
      </c>
      <c r="DM85">
        <v>1</v>
      </c>
      <c r="DN85">
        <v>0.229806934082218</v>
      </c>
      <c r="DO85">
        <v>5.3449392644565096E-3</v>
      </c>
      <c r="DP85">
        <v>1.8360897336192499E-3</v>
      </c>
      <c r="DQ85">
        <v>1</v>
      </c>
      <c r="DR85">
        <v>2</v>
      </c>
      <c r="DS85">
        <v>2</v>
      </c>
      <c r="DT85" t="s">
        <v>273</v>
      </c>
      <c r="DU85">
        <v>1.8670599999999999</v>
      </c>
      <c r="DV85">
        <v>1.8635699999999999</v>
      </c>
      <c r="DW85">
        <v>1.8692</v>
      </c>
      <c r="DX85">
        <v>1.8671899999999999</v>
      </c>
      <c r="DY85">
        <v>1.8717999999999999</v>
      </c>
      <c r="DZ85">
        <v>1.86432</v>
      </c>
      <c r="EA85">
        <v>1.86585</v>
      </c>
      <c r="EB85">
        <v>1.8658399999999999</v>
      </c>
      <c r="EC85" t="s">
        <v>274</v>
      </c>
      <c r="ED85" t="s">
        <v>19</v>
      </c>
      <c r="EE85" t="s">
        <v>19</v>
      </c>
      <c r="EF85" t="s">
        <v>19</v>
      </c>
      <c r="EG85" t="s">
        <v>275</v>
      </c>
      <c r="EH85" t="s">
        <v>276</v>
      </c>
      <c r="EI85" t="s">
        <v>277</v>
      </c>
      <c r="EJ85" t="s">
        <v>277</v>
      </c>
      <c r="EK85" t="s">
        <v>277</v>
      </c>
      <c r="EL85" t="s">
        <v>277</v>
      </c>
      <c r="EM85">
        <v>0</v>
      </c>
      <c r="EN85">
        <v>100</v>
      </c>
      <c r="EO85">
        <v>100</v>
      </c>
      <c r="EP85">
        <v>-0.25700000000000001</v>
      </c>
      <c r="EQ85">
        <v>0.184</v>
      </c>
      <c r="ER85">
        <v>2</v>
      </c>
      <c r="ES85">
        <v>345.33199999999999</v>
      </c>
      <c r="ET85">
        <v>513.49</v>
      </c>
      <c r="EU85">
        <v>25.0002</v>
      </c>
      <c r="EV85">
        <v>29.405000000000001</v>
      </c>
      <c r="EW85">
        <v>30</v>
      </c>
      <c r="EX85">
        <v>29.39</v>
      </c>
      <c r="EY85">
        <v>29.381499999999999</v>
      </c>
      <c r="EZ85">
        <v>15.382199999999999</v>
      </c>
      <c r="FA85">
        <v>24.887599999999999</v>
      </c>
      <c r="FB85">
        <v>0</v>
      </c>
      <c r="FC85">
        <v>25</v>
      </c>
      <c r="FD85">
        <v>250</v>
      </c>
      <c r="FE85">
        <v>20.781199999999998</v>
      </c>
      <c r="FF85">
        <v>101.389</v>
      </c>
      <c r="FG85">
        <v>101.914</v>
      </c>
    </row>
    <row r="86" spans="1:163" x14ac:dyDescent="0.2">
      <c r="A86">
        <v>70</v>
      </c>
      <c r="B86">
        <v>1566922692.3</v>
      </c>
      <c r="C86">
        <v>9344.5</v>
      </c>
      <c r="D86" t="s">
        <v>625</v>
      </c>
      <c r="E86" t="s">
        <v>626</v>
      </c>
      <c r="F86" t="s">
        <v>611</v>
      </c>
      <c r="G86">
        <v>1566922692.3</v>
      </c>
      <c r="H86">
        <f t="shared" si="58"/>
        <v>3.4978965849547022E-3</v>
      </c>
      <c r="I86">
        <f t="shared" si="59"/>
        <v>7.640658056521441</v>
      </c>
      <c r="J86">
        <f>BR86 - IF(AI86&gt;1, I86*BN86*100/(AK86*CB86), 0)</f>
        <v>165.21999118097844</v>
      </c>
      <c r="K86">
        <f>((Q86-H86/2)*J86-I86)/(Q86+H86/2)</f>
        <v>104.13917879261265</v>
      </c>
      <c r="L86">
        <f>K86*(BW86+BX86)/1000</f>
        <v>10.309135849317965</v>
      </c>
      <c r="M86">
        <f>(BR86 - IF(AI86&gt;1, I86*BN86*100/(AK86*CB86), 0))*(BW86+BX86)/1000</f>
        <v>16.355759223911306</v>
      </c>
      <c r="N86">
        <f t="shared" si="60"/>
        <v>0.22248475524559835</v>
      </c>
      <c r="O86">
        <f t="shared" si="61"/>
        <v>2.2408851285440279</v>
      </c>
      <c r="P86">
        <f>H86*(1000-(1000*0.61365*EXP(17.502*T86/(240.97+T86))/(BW86+BX86)+BT86)/2)/(1000*0.61365*EXP(17.502*T86/(240.97+T86))/(BW86+BX86)-BT86)</f>
        <v>0.21090104699378398</v>
      </c>
      <c r="Q86">
        <f t="shared" si="62"/>
        <v>0.13280362522576625</v>
      </c>
      <c r="R86">
        <f t="shared" si="63"/>
        <v>273.58514462276941</v>
      </c>
      <c r="S86">
        <f>(BY86+(R86+2*0.95*0.0000000567*(((BY86+$B$7)+273)^4-(BY86+273)^4)-44100*H86)/(1.84*29.3*O86+8*0.95*0.0000000567*(BY86+273)^3))</f>
        <v>28.973507172193404</v>
      </c>
      <c r="T86">
        <f>($C$7*BZ86+$D$7*CA86+$E$7*S86)</f>
        <v>29.193899999999999</v>
      </c>
      <c r="U86">
        <f>0.61365*EXP(17.502*T86/(240.97+T86))</f>
        <v>4.0671188895905077</v>
      </c>
      <c r="V86">
        <f t="shared" si="64"/>
        <v>65.061075935394825</v>
      </c>
      <c r="W86">
        <f t="shared" si="65"/>
        <v>2.4795478817824996</v>
      </c>
      <c r="X86">
        <f t="shared" si="66"/>
        <v>3.8111080183252315</v>
      </c>
      <c r="Y86">
        <f t="shared" si="67"/>
        <v>1.5875710078080081</v>
      </c>
      <c r="Z86">
        <f>(-H86*44100)</f>
        <v>-154.25723939650237</v>
      </c>
      <c r="AA86">
        <f>2*29.3*O86*0.92*(BY86-T86)</f>
        <v>-135.36827623559853</v>
      </c>
      <c r="AB86">
        <f>2*0.95*0.0000000567*(((BY86+$B$7)+273)^4-(T86+273)^4)</f>
        <v>-13.251022109521623</v>
      </c>
      <c r="AC86">
        <f t="shared" si="68"/>
        <v>-29.291393118853108</v>
      </c>
      <c r="AD86">
        <v>-4.0938809619974398E-2</v>
      </c>
      <c r="AE86">
        <v>4.5957400235121099E-2</v>
      </c>
      <c r="AF86">
        <v>3.4389378734523799</v>
      </c>
      <c r="AG86">
        <v>137</v>
      </c>
      <c r="AH86">
        <v>27</v>
      </c>
      <c r="AI86">
        <f t="shared" si="69"/>
        <v>1.0052952158893131</v>
      </c>
      <c r="AJ86">
        <f t="shared" si="70"/>
        <v>0.52952158893131429</v>
      </c>
      <c r="AK86">
        <f t="shared" si="71"/>
        <v>52018.821311816457</v>
      </c>
      <c r="AL86">
        <v>0</v>
      </c>
      <c r="AM86">
        <v>0</v>
      </c>
      <c r="AN86">
        <v>0</v>
      </c>
      <c r="AO86">
        <f t="shared" si="72"/>
        <v>0</v>
      </c>
      <c r="AP86" t="e">
        <f t="shared" si="73"/>
        <v>#DIV/0!</v>
      </c>
      <c r="AQ86">
        <v>-1</v>
      </c>
      <c r="AR86" t="s">
        <v>627</v>
      </c>
      <c r="AS86">
        <v>702.41273076923096</v>
      </c>
      <c r="AT86">
        <v>1020.48</v>
      </c>
      <c r="AU86">
        <f t="shared" si="74"/>
        <v>0.31168398129387054</v>
      </c>
      <c r="AV86">
        <v>0.5</v>
      </c>
      <c r="AW86">
        <f t="shared" si="75"/>
        <v>1429.134907270851</v>
      </c>
      <c r="AX86">
        <f>I86</f>
        <v>7.640658056521441</v>
      </c>
      <c r="AY86">
        <f t="shared" si="76"/>
        <v>222.71922885211268</v>
      </c>
      <c r="AZ86">
        <f t="shared" si="77"/>
        <v>0.48896597679523363</v>
      </c>
      <c r="BA86">
        <f t="shared" si="78"/>
        <v>6.0460758550934029E-3</v>
      </c>
      <c r="BB86">
        <f t="shared" si="79"/>
        <v>-1</v>
      </c>
      <c r="BC86" t="s">
        <v>628</v>
      </c>
      <c r="BD86">
        <v>521.5</v>
      </c>
      <c r="BE86">
        <f t="shared" si="80"/>
        <v>498.98</v>
      </c>
      <c r="BF86">
        <f t="shared" si="81"/>
        <v>0.6374349056691031</v>
      </c>
      <c r="BG86">
        <f t="shared" si="82"/>
        <v>1.956816874400767</v>
      </c>
      <c r="BH86">
        <f t="shared" si="83"/>
        <v>0.31168398129387059</v>
      </c>
      <c r="BI86" t="e">
        <f t="shared" si="84"/>
        <v>#DIV/0!</v>
      </c>
      <c r="BJ86">
        <f t="shared" si="85"/>
        <v>1699.9</v>
      </c>
      <c r="BK86">
        <f t="shared" si="86"/>
        <v>1429.134907270851</v>
      </c>
      <c r="BL86">
        <f>($B$11*$D$9+$C$11*$D$9+$F$11*((CR86+CJ86)/MAX(CR86+CJ86+CS86, 0.1)*$I$9+CS86/MAX(CR86+CJ86+CS86, 0.1)*$J$9))/($B$11+$C$11+$F$11)</f>
        <v>0.8407170464561744</v>
      </c>
      <c r="BM86">
        <f>($B$11*$K$9+$C$11*$K$9+$F$11*((CR86+CJ86)/MAX(CR86+CJ86+CS86, 0.1)*$P$9+CS86/MAX(CR86+CJ86+CS86, 0.1)*$Q$9))/($B$11+$C$11+$F$11)</f>
        <v>0.19143409291234903</v>
      </c>
      <c r="BN86">
        <v>6</v>
      </c>
      <c r="BO86">
        <v>0.5</v>
      </c>
      <c r="BP86" t="s">
        <v>271</v>
      </c>
      <c r="BQ86">
        <v>1566922692.3</v>
      </c>
      <c r="BR86">
        <v>165.22</v>
      </c>
      <c r="BS86">
        <v>175.03200000000001</v>
      </c>
      <c r="BT86">
        <v>25.047499999999999</v>
      </c>
      <c r="BU86">
        <v>20.978100000000001</v>
      </c>
      <c r="BV86">
        <v>500.10199999999998</v>
      </c>
      <c r="BW86">
        <v>98.793899999999994</v>
      </c>
      <c r="BX86">
        <v>0.19992699999999999</v>
      </c>
      <c r="BY86">
        <v>28.073399999999999</v>
      </c>
      <c r="BZ86">
        <v>29.193899999999999</v>
      </c>
      <c r="CA86">
        <v>999.9</v>
      </c>
      <c r="CB86">
        <v>9993.1200000000008</v>
      </c>
      <c r="CC86">
        <v>0</v>
      </c>
      <c r="CD86">
        <v>12.801399999999999</v>
      </c>
      <c r="CE86">
        <v>1699.9</v>
      </c>
      <c r="CF86">
        <v>0.97602500000000003</v>
      </c>
      <c r="CG86">
        <v>2.3974800000000001E-2</v>
      </c>
      <c r="CH86">
        <v>0</v>
      </c>
      <c r="CI86">
        <v>702.12199999999996</v>
      </c>
      <c r="CJ86">
        <v>4.99986</v>
      </c>
      <c r="CK86">
        <v>12070.6</v>
      </c>
      <c r="CL86">
        <v>13808.6</v>
      </c>
      <c r="CM86">
        <v>44.5</v>
      </c>
      <c r="CN86">
        <v>46.125</v>
      </c>
      <c r="CO86">
        <v>45.25</v>
      </c>
      <c r="CP86">
        <v>45.25</v>
      </c>
      <c r="CQ86">
        <v>46.311999999999998</v>
      </c>
      <c r="CR86">
        <v>1654.26</v>
      </c>
      <c r="CS86">
        <v>40.630000000000003</v>
      </c>
      <c r="CT86">
        <v>0</v>
      </c>
      <c r="CU86">
        <v>120</v>
      </c>
      <c r="CV86">
        <v>702.41273076923096</v>
      </c>
      <c r="CW86">
        <v>-3.2215042822777402</v>
      </c>
      <c r="CX86">
        <v>-55.039316231925298</v>
      </c>
      <c r="CY86">
        <v>12078.0192307692</v>
      </c>
      <c r="CZ86">
        <v>15</v>
      </c>
      <c r="DA86">
        <v>1566922653.3</v>
      </c>
      <c r="DB86" t="s">
        <v>629</v>
      </c>
      <c r="DC86">
        <v>70</v>
      </c>
      <c r="DD86">
        <v>-0.23200000000000001</v>
      </c>
      <c r="DE86">
        <v>0.19800000000000001</v>
      </c>
      <c r="DF86">
        <v>175</v>
      </c>
      <c r="DG86">
        <v>21</v>
      </c>
      <c r="DH86">
        <v>0.15</v>
      </c>
      <c r="DI86">
        <v>0.02</v>
      </c>
      <c r="DJ86">
        <v>6.8959626720797402</v>
      </c>
      <c r="DK86">
        <v>6.0212019436990296</v>
      </c>
      <c r="DL86">
        <v>2.0220808269955302</v>
      </c>
      <c r="DM86">
        <v>0</v>
      </c>
      <c r="DN86">
        <v>0.19818320115077301</v>
      </c>
      <c r="DO86">
        <v>0.19441834317346199</v>
      </c>
      <c r="DP86">
        <v>6.0242316509273398E-2</v>
      </c>
      <c r="DQ86">
        <v>1</v>
      </c>
      <c r="DR86">
        <v>1</v>
      </c>
      <c r="DS86">
        <v>2</v>
      </c>
      <c r="DT86" t="s">
        <v>283</v>
      </c>
      <c r="DU86">
        <v>1.8670599999999999</v>
      </c>
      <c r="DV86">
        <v>1.8635600000000001</v>
      </c>
      <c r="DW86">
        <v>1.8692</v>
      </c>
      <c r="DX86">
        <v>1.86721</v>
      </c>
      <c r="DY86">
        <v>1.8717999999999999</v>
      </c>
      <c r="DZ86">
        <v>1.86432</v>
      </c>
      <c r="EA86">
        <v>1.8658699999999999</v>
      </c>
      <c r="EB86">
        <v>1.8658399999999999</v>
      </c>
      <c r="EC86" t="s">
        <v>274</v>
      </c>
      <c r="ED86" t="s">
        <v>19</v>
      </c>
      <c r="EE86" t="s">
        <v>19</v>
      </c>
      <c r="EF86" t="s">
        <v>19</v>
      </c>
      <c r="EG86" t="s">
        <v>275</v>
      </c>
      <c r="EH86" t="s">
        <v>276</v>
      </c>
      <c r="EI86" t="s">
        <v>277</v>
      </c>
      <c r="EJ86" t="s">
        <v>277</v>
      </c>
      <c r="EK86" t="s">
        <v>277</v>
      </c>
      <c r="EL86" t="s">
        <v>277</v>
      </c>
      <c r="EM86">
        <v>0</v>
      </c>
      <c r="EN86">
        <v>100</v>
      </c>
      <c r="EO86">
        <v>100</v>
      </c>
      <c r="EP86">
        <v>-0.23200000000000001</v>
      </c>
      <c r="EQ86">
        <v>0.19800000000000001</v>
      </c>
      <c r="ER86">
        <v>2</v>
      </c>
      <c r="ES86">
        <v>345.17200000000003</v>
      </c>
      <c r="ET86">
        <v>513.37300000000005</v>
      </c>
      <c r="EU86">
        <v>25</v>
      </c>
      <c r="EV86">
        <v>29.4252</v>
      </c>
      <c r="EW86">
        <v>30.0001</v>
      </c>
      <c r="EX86">
        <v>29.4254</v>
      </c>
      <c r="EY86">
        <v>29.4194</v>
      </c>
      <c r="EZ86">
        <v>11.8171</v>
      </c>
      <c r="FA86">
        <v>23.909600000000001</v>
      </c>
      <c r="FB86">
        <v>4.3874200000000002E-2</v>
      </c>
      <c r="FC86">
        <v>25</v>
      </c>
      <c r="FD86">
        <v>175</v>
      </c>
      <c r="FE86">
        <v>20.956</v>
      </c>
      <c r="FF86">
        <v>101.384</v>
      </c>
      <c r="FG86">
        <v>101.913</v>
      </c>
    </row>
    <row r="87" spans="1:163" x14ac:dyDescent="0.2">
      <c r="A87">
        <v>71</v>
      </c>
      <c r="B87">
        <v>1566922812.8</v>
      </c>
      <c r="C87">
        <v>9465</v>
      </c>
      <c r="D87" t="s">
        <v>630</v>
      </c>
      <c r="E87" t="s">
        <v>631</v>
      </c>
      <c r="F87" t="s">
        <v>611</v>
      </c>
      <c r="G87">
        <v>1566922812.8</v>
      </c>
      <c r="H87">
        <f t="shared" si="58"/>
        <v>3.5441255977238513E-3</v>
      </c>
      <c r="I87">
        <f t="shared" si="59"/>
        <v>3.1873268766484042</v>
      </c>
      <c r="J87">
        <f>BR87 - IF(AI87&gt;1, I87*BN87*100/(AK87*CB87), 0)</f>
        <v>95.813496327726796</v>
      </c>
      <c r="K87">
        <f>((Q87-H87/2)*J87-I87)/(Q87+H87/2)</f>
        <v>69.899611906032476</v>
      </c>
      <c r="L87">
        <f>K87*(BW87+BX87)/1000</f>
        <v>6.9197796735623989</v>
      </c>
      <c r="M87">
        <f>(BR87 - IF(AI87&gt;1, I87*BN87*100/(AK87*CB87), 0))*(BW87+BX87)/1000</f>
        <v>9.4851497206142632</v>
      </c>
      <c r="N87">
        <f t="shared" si="60"/>
        <v>0.22515411276662989</v>
      </c>
      <c r="O87">
        <f t="shared" si="61"/>
        <v>2.2423497687620113</v>
      </c>
      <c r="P87">
        <f>H87*(1000-(1000*0.61365*EXP(17.502*T87/(240.97+T87))/(BW87+BX87)+BT87)/2)/(1000*0.61365*EXP(17.502*T87/(240.97+T87))/(BW87+BX87)-BT87)</f>
        <v>0.21330603545101856</v>
      </c>
      <c r="Q87">
        <f t="shared" si="62"/>
        <v>0.1343287966553966</v>
      </c>
      <c r="R87">
        <f t="shared" si="63"/>
        <v>273.58353520371759</v>
      </c>
      <c r="S87">
        <f>(BY87+(R87+2*0.95*0.0000000567*(((BY87+$B$7)+273)^4-(BY87+273)^4)-44100*H87)/(1.84*29.3*O87+8*0.95*0.0000000567*(BY87+273)^3))</f>
        <v>28.975775978280392</v>
      </c>
      <c r="T87">
        <f>($C$7*BZ87+$D$7*CA87+$E$7*S87)</f>
        <v>29.2182</v>
      </c>
      <c r="U87">
        <f>0.61365*EXP(17.502*T87/(240.97+T87))</f>
        <v>4.0728330839904121</v>
      </c>
      <c r="V87">
        <f t="shared" si="64"/>
        <v>65.068260712348831</v>
      </c>
      <c r="W87">
        <f t="shared" si="65"/>
        <v>2.4824525672820998</v>
      </c>
      <c r="X87">
        <f t="shared" si="66"/>
        <v>3.8151512582400615</v>
      </c>
      <c r="Y87">
        <f t="shared" si="67"/>
        <v>1.5903805167083123</v>
      </c>
      <c r="Z87">
        <f>(-H87*44100)</f>
        <v>-156.29593885962183</v>
      </c>
      <c r="AA87">
        <f>2*29.3*O87*0.92*(BY87-T87)</f>
        <v>-136.19417912235835</v>
      </c>
      <c r="AB87">
        <f>2*0.95*0.0000000567*(((BY87+$B$7)+273)^4-(T87+273)^4)</f>
        <v>-13.325977181974142</v>
      </c>
      <c r="AC87">
        <f t="shared" si="68"/>
        <v>-32.232559960236756</v>
      </c>
      <c r="AD87">
        <v>-4.0978107688634101E-2</v>
      </c>
      <c r="AE87">
        <v>4.60015157598914E-2</v>
      </c>
      <c r="AF87">
        <v>3.4415525509934901</v>
      </c>
      <c r="AG87">
        <v>136</v>
      </c>
      <c r="AH87">
        <v>27</v>
      </c>
      <c r="AI87">
        <f t="shared" si="69"/>
        <v>1.005251815477465</v>
      </c>
      <c r="AJ87">
        <f t="shared" si="70"/>
        <v>0.5251815477465005</v>
      </c>
      <c r="AK87">
        <f t="shared" si="71"/>
        <v>52063.613998458211</v>
      </c>
      <c r="AL87">
        <v>0</v>
      </c>
      <c r="AM87">
        <v>0</v>
      </c>
      <c r="AN87">
        <v>0</v>
      </c>
      <c r="AO87">
        <f t="shared" si="72"/>
        <v>0</v>
      </c>
      <c r="AP87" t="e">
        <f t="shared" si="73"/>
        <v>#DIV/0!</v>
      </c>
      <c r="AQ87">
        <v>-1</v>
      </c>
      <c r="AR87" t="s">
        <v>632</v>
      </c>
      <c r="AS87">
        <v>697.63334615384599</v>
      </c>
      <c r="AT87">
        <v>969.84900000000005</v>
      </c>
      <c r="AU87">
        <f t="shared" si="74"/>
        <v>0.28067838792034017</v>
      </c>
      <c r="AV87">
        <v>0.5</v>
      </c>
      <c r="AW87">
        <f t="shared" si="75"/>
        <v>1429.1265001003865</v>
      </c>
      <c r="AX87">
        <f>I87</f>
        <v>3.1873268766484042</v>
      </c>
      <c r="AY87">
        <f t="shared" si="76"/>
        <v>200.56246109120715</v>
      </c>
      <c r="AZ87">
        <f t="shared" si="77"/>
        <v>0.46323602952624582</v>
      </c>
      <c r="BA87">
        <f t="shared" si="78"/>
        <v>2.9299903656914016E-3</v>
      </c>
      <c r="BB87">
        <f t="shared" si="79"/>
        <v>-1</v>
      </c>
      <c r="BC87" t="s">
        <v>633</v>
      </c>
      <c r="BD87">
        <v>520.58000000000004</v>
      </c>
      <c r="BE87">
        <f t="shared" si="80"/>
        <v>449.26900000000001</v>
      </c>
      <c r="BF87">
        <f t="shared" si="81"/>
        <v>0.6059079389990274</v>
      </c>
      <c r="BG87">
        <f t="shared" si="82"/>
        <v>1.8630162511045372</v>
      </c>
      <c r="BH87">
        <f t="shared" si="83"/>
        <v>0.28067838792034022</v>
      </c>
      <c r="BI87" t="e">
        <f t="shared" si="84"/>
        <v>#DIV/0!</v>
      </c>
      <c r="BJ87">
        <f t="shared" si="85"/>
        <v>1699.89</v>
      </c>
      <c r="BK87">
        <f t="shared" si="86"/>
        <v>1429.1265001003865</v>
      </c>
      <c r="BL87">
        <f>($B$11*$D$9+$C$11*$D$9+$F$11*((CR87+CJ87)/MAX(CR87+CJ87+CS87, 0.1)*$I$9+CS87/MAX(CR87+CJ87+CS87, 0.1)*$J$9))/($B$11+$C$11+$F$11)</f>
        <v>0.8407170464561744</v>
      </c>
      <c r="BM87">
        <f>($B$11*$K$9+$C$11*$K$9+$F$11*((CR87+CJ87)/MAX(CR87+CJ87+CS87, 0.1)*$P$9+CS87/MAX(CR87+CJ87+CS87, 0.1)*$Q$9))/($B$11+$C$11+$F$11)</f>
        <v>0.19143409291234903</v>
      </c>
      <c r="BN87">
        <v>6</v>
      </c>
      <c r="BO87">
        <v>0.5</v>
      </c>
      <c r="BP87" t="s">
        <v>271</v>
      </c>
      <c r="BQ87">
        <v>1566922812.8</v>
      </c>
      <c r="BR87">
        <v>95.813500000000005</v>
      </c>
      <c r="BS87">
        <v>100.02500000000001</v>
      </c>
      <c r="BT87">
        <v>25.0763</v>
      </c>
      <c r="BU87">
        <v>20.952999999999999</v>
      </c>
      <c r="BV87">
        <v>500.09500000000003</v>
      </c>
      <c r="BW87">
        <v>98.796000000000006</v>
      </c>
      <c r="BX87">
        <v>0.19996700000000001</v>
      </c>
      <c r="BY87">
        <v>28.0916</v>
      </c>
      <c r="BZ87">
        <v>29.2182</v>
      </c>
      <c r="CA87">
        <v>999.9</v>
      </c>
      <c r="CB87">
        <v>10002.5</v>
      </c>
      <c r="CC87">
        <v>0</v>
      </c>
      <c r="CD87">
        <v>12.801399999999999</v>
      </c>
      <c r="CE87">
        <v>1699.89</v>
      </c>
      <c r="CF87">
        <v>0.97602500000000003</v>
      </c>
      <c r="CG87">
        <v>2.3974800000000001E-2</v>
      </c>
      <c r="CH87">
        <v>0</v>
      </c>
      <c r="CI87">
        <v>697.27300000000002</v>
      </c>
      <c r="CJ87">
        <v>4.99986</v>
      </c>
      <c r="CK87">
        <v>11990.9</v>
      </c>
      <c r="CL87">
        <v>13808.5</v>
      </c>
      <c r="CM87">
        <v>44.436999999999998</v>
      </c>
      <c r="CN87">
        <v>46.125</v>
      </c>
      <c r="CO87">
        <v>45.25</v>
      </c>
      <c r="CP87">
        <v>45.25</v>
      </c>
      <c r="CQ87">
        <v>46.311999999999998</v>
      </c>
      <c r="CR87">
        <v>1654.26</v>
      </c>
      <c r="CS87">
        <v>40.630000000000003</v>
      </c>
      <c r="CT87">
        <v>0</v>
      </c>
      <c r="CU87">
        <v>120</v>
      </c>
      <c r="CV87">
        <v>697.63334615384599</v>
      </c>
      <c r="CW87">
        <v>-2.9367863208823999</v>
      </c>
      <c r="CX87">
        <v>-51.620512786777702</v>
      </c>
      <c r="CY87">
        <v>11997.5961538462</v>
      </c>
      <c r="CZ87">
        <v>15</v>
      </c>
      <c r="DA87">
        <v>1566922772.4000001</v>
      </c>
      <c r="DB87" t="s">
        <v>634</v>
      </c>
      <c r="DC87">
        <v>71</v>
      </c>
      <c r="DD87">
        <v>-0.16400000000000001</v>
      </c>
      <c r="DE87">
        <v>0.19700000000000001</v>
      </c>
      <c r="DF87">
        <v>100</v>
      </c>
      <c r="DG87">
        <v>21</v>
      </c>
      <c r="DH87">
        <v>0.25</v>
      </c>
      <c r="DI87">
        <v>0.02</v>
      </c>
      <c r="DJ87">
        <v>2.9868501445131401</v>
      </c>
      <c r="DK87">
        <v>1.64159310140283</v>
      </c>
      <c r="DL87">
        <v>0.629375576094792</v>
      </c>
      <c r="DM87">
        <v>0</v>
      </c>
      <c r="DN87">
        <v>0.208019458466181</v>
      </c>
      <c r="DO87">
        <v>0.13774227434897601</v>
      </c>
      <c r="DP87">
        <v>4.6660394935859301E-2</v>
      </c>
      <c r="DQ87">
        <v>1</v>
      </c>
      <c r="DR87">
        <v>1</v>
      </c>
      <c r="DS87">
        <v>2</v>
      </c>
      <c r="DT87" t="s">
        <v>283</v>
      </c>
      <c r="DU87">
        <v>1.86707</v>
      </c>
      <c r="DV87">
        <v>1.8635699999999999</v>
      </c>
      <c r="DW87">
        <v>1.8692</v>
      </c>
      <c r="DX87">
        <v>1.8672200000000001</v>
      </c>
      <c r="DY87">
        <v>1.8717999999999999</v>
      </c>
      <c r="DZ87">
        <v>1.86432</v>
      </c>
      <c r="EA87">
        <v>1.86588</v>
      </c>
      <c r="EB87">
        <v>1.8658399999999999</v>
      </c>
      <c r="EC87" t="s">
        <v>274</v>
      </c>
      <c r="ED87" t="s">
        <v>19</v>
      </c>
      <c r="EE87" t="s">
        <v>19</v>
      </c>
      <c r="EF87" t="s">
        <v>19</v>
      </c>
      <c r="EG87" t="s">
        <v>275</v>
      </c>
      <c r="EH87" t="s">
        <v>276</v>
      </c>
      <c r="EI87" t="s">
        <v>277</v>
      </c>
      <c r="EJ87" t="s">
        <v>277</v>
      </c>
      <c r="EK87" t="s">
        <v>277</v>
      </c>
      <c r="EL87" t="s">
        <v>277</v>
      </c>
      <c r="EM87">
        <v>0</v>
      </c>
      <c r="EN87">
        <v>100</v>
      </c>
      <c r="EO87">
        <v>100</v>
      </c>
      <c r="EP87">
        <v>-0.16400000000000001</v>
      </c>
      <c r="EQ87">
        <v>0.19700000000000001</v>
      </c>
      <c r="ER87">
        <v>2</v>
      </c>
      <c r="ES87">
        <v>345.70800000000003</v>
      </c>
      <c r="ET87">
        <v>513.13</v>
      </c>
      <c r="EU87">
        <v>25.000599999999999</v>
      </c>
      <c r="EV87">
        <v>29.427800000000001</v>
      </c>
      <c r="EW87">
        <v>30.0001</v>
      </c>
      <c r="EX87">
        <v>29.443100000000001</v>
      </c>
      <c r="EY87">
        <v>29.439</v>
      </c>
      <c r="EZ87">
        <v>8.1588100000000008</v>
      </c>
      <c r="FA87">
        <v>24.447500000000002</v>
      </c>
      <c r="FB87">
        <v>8.9733499999999994E-2</v>
      </c>
      <c r="FC87">
        <v>25</v>
      </c>
      <c r="FD87">
        <v>100</v>
      </c>
      <c r="FE87">
        <v>20.9252</v>
      </c>
      <c r="FF87">
        <v>101.387</v>
      </c>
      <c r="FG87">
        <v>101.917</v>
      </c>
    </row>
    <row r="88" spans="1:163" x14ac:dyDescent="0.2">
      <c r="A88">
        <v>72</v>
      </c>
      <c r="B88">
        <v>1566922894.9000001</v>
      </c>
      <c r="C88">
        <v>9547.1000001430493</v>
      </c>
      <c r="D88" t="s">
        <v>635</v>
      </c>
      <c r="E88" t="s">
        <v>636</v>
      </c>
      <c r="F88" t="s">
        <v>611</v>
      </c>
      <c r="G88">
        <v>1566922894.9000001</v>
      </c>
      <c r="H88">
        <f t="shared" si="58"/>
        <v>3.5084645458448682E-3</v>
      </c>
      <c r="I88">
        <f t="shared" si="59"/>
        <v>4.5604512915128355E-2</v>
      </c>
      <c r="J88">
        <f>BR88 - IF(AI88&gt;1, I88*BN88*100/(AK88*CB88), 0)</f>
        <v>49.569499947301395</v>
      </c>
      <c r="K88">
        <f>((Q88-H88/2)*J88-I88)/(Q88+H88/2)</f>
        <v>47.945846985705444</v>
      </c>
      <c r="L88">
        <f>K88*(BW88+BX88)/1000</f>
        <v>4.7466523723136884</v>
      </c>
      <c r="M88">
        <f>(BR88 - IF(AI88&gt;1, I88*BN88*100/(AK88*CB88), 0))*(BW88+BX88)/1000</f>
        <v>4.9073944733818236</v>
      </c>
      <c r="N88">
        <f t="shared" si="60"/>
        <v>0.22361441336046267</v>
      </c>
      <c r="O88">
        <f t="shared" si="61"/>
        <v>2.2400837929516912</v>
      </c>
      <c r="P88">
        <f>H88*(1000-(1000*0.61365*EXP(17.502*T88/(240.97+T88))/(BW88+BX88)+BT88)/2)/(1000*0.61365*EXP(17.502*T88/(240.97+T88))/(BW88+BX88)-BT88)</f>
        <v>0.2119121465610099</v>
      </c>
      <c r="Q88">
        <f t="shared" si="62"/>
        <v>0.13344543860977787</v>
      </c>
      <c r="R88">
        <f t="shared" si="63"/>
        <v>273.58193921400181</v>
      </c>
      <c r="S88">
        <f>(BY88+(R88+2*0.95*0.0000000567*(((BY88+$B$7)+273)^4-(BY88+273)^4)-44100*H88)/(1.84*29.3*O88+8*0.95*0.0000000567*(BY88+273)^3))</f>
        <v>28.997438228175501</v>
      </c>
      <c r="T88">
        <f>($C$7*BZ88+$D$7*CA88+$E$7*S88)</f>
        <v>29.200399999999998</v>
      </c>
      <c r="U88">
        <f>0.61365*EXP(17.502*T88/(240.97+T88))</f>
        <v>4.0686466925849967</v>
      </c>
      <c r="V88">
        <f t="shared" si="64"/>
        <v>65.069927678775258</v>
      </c>
      <c r="W88">
        <f t="shared" si="65"/>
        <v>2.4838180750980001</v>
      </c>
      <c r="X88">
        <f t="shared" si="66"/>
        <v>3.8171520450424303</v>
      </c>
      <c r="Y88">
        <f t="shared" si="67"/>
        <v>1.5848286174869965</v>
      </c>
      <c r="Z88">
        <f>(-H88*44100)</f>
        <v>-154.72328647175868</v>
      </c>
      <c r="AA88">
        <f>2*29.3*O88*0.92*(BY88-T88)</f>
        <v>-132.8199837106834</v>
      </c>
      <c r="AB88">
        <f>2*0.95*0.0000000567*(((BY88+$B$7)+273)^4-(T88+273)^4)</f>
        <v>-13.008402264163982</v>
      </c>
      <c r="AC88">
        <f t="shared" si="68"/>
        <v>-26.969733232604256</v>
      </c>
      <c r="AD88">
        <v>-4.0917318534787701E-2</v>
      </c>
      <c r="AE88">
        <v>4.5933274609276403E-2</v>
      </c>
      <c r="AF88">
        <v>3.4375076125483899</v>
      </c>
      <c r="AG88">
        <v>50</v>
      </c>
      <c r="AH88">
        <v>10</v>
      </c>
      <c r="AI88">
        <f t="shared" si="69"/>
        <v>1.0019272276695095</v>
      </c>
      <c r="AJ88">
        <f t="shared" si="70"/>
        <v>0.19272276695094792</v>
      </c>
      <c r="AK88">
        <f t="shared" si="71"/>
        <v>51988.00554396995</v>
      </c>
      <c r="AL88">
        <v>0</v>
      </c>
      <c r="AM88">
        <v>0</v>
      </c>
      <c r="AN88">
        <v>0</v>
      </c>
      <c r="AO88">
        <f t="shared" si="72"/>
        <v>0</v>
      </c>
      <c r="AP88" t="e">
        <f t="shared" si="73"/>
        <v>#DIV/0!</v>
      </c>
      <c r="AQ88">
        <v>-1</v>
      </c>
      <c r="AR88" t="s">
        <v>637</v>
      </c>
      <c r="AS88">
        <v>698.26011538461501</v>
      </c>
      <c r="AT88">
        <v>943.67200000000003</v>
      </c>
      <c r="AU88">
        <f t="shared" si="74"/>
        <v>0.26006057678450245</v>
      </c>
      <c r="AV88">
        <v>0.5</v>
      </c>
      <c r="AW88">
        <f t="shared" si="75"/>
        <v>1429.118100100387</v>
      </c>
      <c r="AX88">
        <f>I88</f>
        <v>4.5604512915128355E-2</v>
      </c>
      <c r="AY88">
        <f t="shared" si="76"/>
        <v>185.82863870263947</v>
      </c>
      <c r="AZ88">
        <f t="shared" si="77"/>
        <v>0.44677811782059873</v>
      </c>
      <c r="BA88">
        <f t="shared" si="78"/>
        <v>7.3164318109306776E-4</v>
      </c>
      <c r="BB88">
        <f t="shared" si="79"/>
        <v>-1</v>
      </c>
      <c r="BC88" t="s">
        <v>638</v>
      </c>
      <c r="BD88">
        <v>522.05999999999995</v>
      </c>
      <c r="BE88">
        <f t="shared" si="80"/>
        <v>421.61200000000008</v>
      </c>
      <c r="BF88">
        <f t="shared" si="81"/>
        <v>0.58207993277085324</v>
      </c>
      <c r="BG88">
        <f t="shared" si="82"/>
        <v>1.8075929969735283</v>
      </c>
      <c r="BH88">
        <f t="shared" si="83"/>
        <v>0.26006057678450245</v>
      </c>
      <c r="BI88" t="e">
        <f t="shared" si="84"/>
        <v>#DIV/0!</v>
      </c>
      <c r="BJ88">
        <f t="shared" si="85"/>
        <v>1699.88</v>
      </c>
      <c r="BK88">
        <f t="shared" si="86"/>
        <v>1429.118100100387</v>
      </c>
      <c r="BL88">
        <f>($B$11*$D$9+$C$11*$D$9+$F$11*((CR88+CJ88)/MAX(CR88+CJ88+CS88, 0.1)*$I$9+CS88/MAX(CR88+CJ88+CS88, 0.1)*$J$9))/($B$11+$C$11+$F$11)</f>
        <v>0.84071705067439284</v>
      </c>
      <c r="BM88">
        <f>($B$11*$K$9+$C$11*$K$9+$F$11*((CR88+CJ88)/MAX(CR88+CJ88+CS88, 0.1)*$P$9+CS88/MAX(CR88+CJ88+CS88, 0.1)*$Q$9))/($B$11+$C$11+$F$11)</f>
        <v>0.19143410134878588</v>
      </c>
      <c r="BN88">
        <v>6</v>
      </c>
      <c r="BO88">
        <v>0.5</v>
      </c>
      <c r="BP88" t="s">
        <v>271</v>
      </c>
      <c r="BQ88">
        <v>1566922894.9000001</v>
      </c>
      <c r="BR88">
        <v>49.569499999999998</v>
      </c>
      <c r="BS88">
        <v>49.832999999999998</v>
      </c>
      <c r="BT88">
        <v>25.088999999999999</v>
      </c>
      <c r="BU88">
        <v>20.989699999999999</v>
      </c>
      <c r="BV88">
        <v>499.65</v>
      </c>
      <c r="BW88">
        <v>98.797600000000003</v>
      </c>
      <c r="BX88">
        <v>0.202682</v>
      </c>
      <c r="BY88">
        <v>28.1006</v>
      </c>
      <c r="BZ88">
        <v>29.200399999999998</v>
      </c>
      <c r="CA88">
        <v>999.9</v>
      </c>
      <c r="CB88">
        <v>9987.5</v>
      </c>
      <c r="CC88">
        <v>0</v>
      </c>
      <c r="CD88">
        <v>12.8751</v>
      </c>
      <c r="CE88">
        <v>1699.88</v>
      </c>
      <c r="CF88">
        <v>0.97602500000000003</v>
      </c>
      <c r="CG88">
        <v>2.3974800000000001E-2</v>
      </c>
      <c r="CH88">
        <v>0</v>
      </c>
      <c r="CI88">
        <v>698.02599999999995</v>
      </c>
      <c r="CJ88">
        <v>4.99986</v>
      </c>
      <c r="CK88">
        <v>11988.8</v>
      </c>
      <c r="CL88">
        <v>13808.4</v>
      </c>
      <c r="CM88">
        <v>44.436999999999998</v>
      </c>
      <c r="CN88">
        <v>46.125</v>
      </c>
      <c r="CO88">
        <v>45.25</v>
      </c>
      <c r="CP88">
        <v>45.186999999999998</v>
      </c>
      <c r="CQ88">
        <v>46.375</v>
      </c>
      <c r="CR88">
        <v>1654.25</v>
      </c>
      <c r="CS88">
        <v>40.630000000000003</v>
      </c>
      <c r="CT88">
        <v>0</v>
      </c>
      <c r="CU88">
        <v>81.599999904632597</v>
      </c>
      <c r="CV88">
        <v>698.26011538461501</v>
      </c>
      <c r="CW88">
        <v>-0.97767520878213499</v>
      </c>
      <c r="CX88">
        <v>-26.5572648182129</v>
      </c>
      <c r="CY88">
        <v>12008.9230769231</v>
      </c>
      <c r="CZ88">
        <v>15</v>
      </c>
      <c r="DA88">
        <v>1566922889.4000001</v>
      </c>
      <c r="DB88" t="s">
        <v>639</v>
      </c>
      <c r="DC88">
        <v>72</v>
      </c>
      <c r="DD88">
        <v>-0.17699999999999999</v>
      </c>
      <c r="DE88">
        <v>0.19600000000000001</v>
      </c>
      <c r="DF88">
        <v>50</v>
      </c>
      <c r="DG88">
        <v>21</v>
      </c>
      <c r="DH88">
        <v>0.25</v>
      </c>
      <c r="DI88">
        <v>0.02</v>
      </c>
      <c r="DJ88">
        <v>-7.2740712792285396E-3</v>
      </c>
      <c r="DK88">
        <v>0.16246084859336099</v>
      </c>
      <c r="DL88">
        <v>4.4204372131122702E-2</v>
      </c>
      <c r="DM88">
        <v>1</v>
      </c>
      <c r="DN88">
        <v>2.7309058817727001E-2</v>
      </c>
      <c r="DO88">
        <v>-8.5189963207099095E-2</v>
      </c>
      <c r="DP88">
        <v>5.9706348751173997E-2</v>
      </c>
      <c r="DQ88">
        <v>1</v>
      </c>
      <c r="DR88">
        <v>2</v>
      </c>
      <c r="DS88">
        <v>2</v>
      </c>
      <c r="DT88" t="s">
        <v>273</v>
      </c>
      <c r="DU88">
        <v>1.8670800000000001</v>
      </c>
      <c r="DV88">
        <v>1.8635699999999999</v>
      </c>
      <c r="DW88">
        <v>1.86921</v>
      </c>
      <c r="DX88">
        <v>1.8672</v>
      </c>
      <c r="DY88">
        <v>1.87181</v>
      </c>
      <c r="DZ88">
        <v>1.86432</v>
      </c>
      <c r="EA88">
        <v>1.8658600000000001</v>
      </c>
      <c r="EB88">
        <v>1.86585</v>
      </c>
      <c r="EC88" t="s">
        <v>274</v>
      </c>
      <c r="ED88" t="s">
        <v>19</v>
      </c>
      <c r="EE88" t="s">
        <v>19</v>
      </c>
      <c r="EF88" t="s">
        <v>19</v>
      </c>
      <c r="EG88" t="s">
        <v>275</v>
      </c>
      <c r="EH88" t="s">
        <v>276</v>
      </c>
      <c r="EI88" t="s">
        <v>277</v>
      </c>
      <c r="EJ88" t="s">
        <v>277</v>
      </c>
      <c r="EK88" t="s">
        <v>277</v>
      </c>
      <c r="EL88" t="s">
        <v>277</v>
      </c>
      <c r="EM88">
        <v>0</v>
      </c>
      <c r="EN88">
        <v>100</v>
      </c>
      <c r="EO88">
        <v>100</v>
      </c>
      <c r="EP88">
        <v>-0.17699999999999999</v>
      </c>
      <c r="EQ88">
        <v>0.19600000000000001</v>
      </c>
      <c r="ER88">
        <v>2</v>
      </c>
      <c r="ES88">
        <v>441.05500000000001</v>
      </c>
      <c r="ET88">
        <v>515.89700000000005</v>
      </c>
      <c r="EU88">
        <v>25.000599999999999</v>
      </c>
      <c r="EV88">
        <v>29.441400000000002</v>
      </c>
      <c r="EW88">
        <v>30.0002</v>
      </c>
      <c r="EX88">
        <v>29.4893</v>
      </c>
      <c r="EY88">
        <v>29.473700000000001</v>
      </c>
      <c r="EZ88">
        <v>5.7097100000000003</v>
      </c>
      <c r="FA88">
        <v>22.9634</v>
      </c>
      <c r="FB88">
        <v>0.12978700000000001</v>
      </c>
      <c r="FC88">
        <v>25</v>
      </c>
      <c r="FD88">
        <v>50</v>
      </c>
      <c r="FE88">
        <v>21.0379</v>
      </c>
      <c r="FF88">
        <v>101.38200000000001</v>
      </c>
      <c r="FG88">
        <v>101.914</v>
      </c>
    </row>
    <row r="89" spans="1:163" x14ac:dyDescent="0.2">
      <c r="A89">
        <v>73</v>
      </c>
      <c r="B89">
        <v>1566923011.9000001</v>
      </c>
      <c r="C89">
        <v>9664.1000001430493</v>
      </c>
      <c r="D89" t="s">
        <v>640</v>
      </c>
      <c r="E89" t="s">
        <v>641</v>
      </c>
      <c r="F89" t="s">
        <v>611</v>
      </c>
      <c r="G89">
        <v>1566923011.9000001</v>
      </c>
      <c r="H89">
        <f t="shared" si="58"/>
        <v>3.6935418155005948E-3</v>
      </c>
      <c r="I89">
        <f t="shared" si="59"/>
        <v>22.183698786287501</v>
      </c>
      <c r="J89">
        <f>BR89 - IF(AI89&gt;1, I89*BN89*100/(AK89*CB89), 0)</f>
        <v>371.8149746756373</v>
      </c>
      <c r="K89">
        <f>((Q89-H89/2)*J89-I89)/(Q89+H89/2)</f>
        <v>209.2080035135628</v>
      </c>
      <c r="L89">
        <f>K89*(BW89+BX89)/1000</f>
        <v>20.711256150581075</v>
      </c>
      <c r="M89">
        <f>(BR89 - IF(AI89&gt;1, I89*BN89*100/(AK89*CB89), 0))*(BW89+BX89)/1000</f>
        <v>36.809084986223787</v>
      </c>
      <c r="N89">
        <f t="shared" si="60"/>
        <v>0.24042711704862116</v>
      </c>
      <c r="O89">
        <f t="shared" si="61"/>
        <v>2.2496269576548569</v>
      </c>
      <c r="P89">
        <f>H89*(1000-(1000*0.61365*EXP(17.502*T89/(240.97+T89))/(BW89+BX89)+BT89)/2)/(1000*0.61365*EXP(17.502*T89/(240.97+T89))/(BW89+BX89)-BT89)</f>
        <v>0.22700963837255997</v>
      </c>
      <c r="Q89">
        <f t="shared" si="62"/>
        <v>0.14302409640212282</v>
      </c>
      <c r="R89">
        <f t="shared" si="63"/>
        <v>273.56917129628044</v>
      </c>
      <c r="S89">
        <f>(BY89+(R89+2*0.95*0.0000000567*(((BY89+$B$7)+273)^4-(BY89+273)^4)-44100*H89)/(1.84*29.3*O89+8*0.95*0.0000000567*(BY89+273)^3))</f>
        <v>28.948715427041041</v>
      </c>
      <c r="T89">
        <f>($C$7*BZ89+$D$7*CA89+$E$7*S89)</f>
        <v>29.1112</v>
      </c>
      <c r="U89">
        <f>0.61365*EXP(17.502*T89/(240.97+T89))</f>
        <v>4.0477241569631639</v>
      </c>
      <c r="V89">
        <f t="shared" si="64"/>
        <v>65.174696559278672</v>
      </c>
      <c r="W89">
        <f t="shared" si="65"/>
        <v>2.4901659781648005</v>
      </c>
      <c r="X89">
        <f t="shared" si="66"/>
        <v>3.8207557681529165</v>
      </c>
      <c r="Y89">
        <f t="shared" si="67"/>
        <v>1.5575581787983634</v>
      </c>
      <c r="Z89">
        <f>(-H89*44100)</f>
        <v>-162.88519406357622</v>
      </c>
      <c r="AA89">
        <f>2*29.3*O89*0.92*(BY89-T89)</f>
        <v>-120.60270996525841</v>
      </c>
      <c r="AB89">
        <f>2*0.95*0.0000000567*(((BY89+$B$7)+273)^4-(T89+273)^4)</f>
        <v>-11.75745799467224</v>
      </c>
      <c r="AC89">
        <f t="shared" si="68"/>
        <v>-21.676190727226412</v>
      </c>
      <c r="AD89">
        <v>-4.1173705237989397E-2</v>
      </c>
      <c r="AE89">
        <v>4.62210911443292E-2</v>
      </c>
      <c r="AF89">
        <v>3.4545537993564999</v>
      </c>
      <c r="AG89">
        <v>136</v>
      </c>
      <c r="AH89">
        <v>27</v>
      </c>
      <c r="AI89">
        <f t="shared" si="69"/>
        <v>1.0052282090907954</v>
      </c>
      <c r="AJ89">
        <f t="shared" si="70"/>
        <v>0.52282090907953549</v>
      </c>
      <c r="AK89">
        <f t="shared" si="71"/>
        <v>52297.46326597251</v>
      </c>
      <c r="AL89">
        <v>0</v>
      </c>
      <c r="AM89">
        <v>0</v>
      </c>
      <c r="AN89">
        <v>0</v>
      </c>
      <c r="AO89">
        <f t="shared" si="72"/>
        <v>0</v>
      </c>
      <c r="AP89" t="e">
        <f t="shared" si="73"/>
        <v>#DIV/0!</v>
      </c>
      <c r="AQ89">
        <v>-1</v>
      </c>
      <c r="AR89" t="s">
        <v>642</v>
      </c>
      <c r="AS89">
        <v>698.37515384615403</v>
      </c>
      <c r="AT89">
        <v>1112.06</v>
      </c>
      <c r="AU89">
        <f t="shared" si="74"/>
        <v>0.37199867467029291</v>
      </c>
      <c r="AV89">
        <v>0.5</v>
      </c>
      <c r="AW89">
        <f t="shared" si="75"/>
        <v>1429.0509001003918</v>
      </c>
      <c r="AX89">
        <f>I89</f>
        <v>22.183698786287501</v>
      </c>
      <c r="AY89">
        <f t="shared" si="76"/>
        <v>265.80252043686744</v>
      </c>
      <c r="AZ89">
        <f t="shared" si="77"/>
        <v>0.54254266856104882</v>
      </c>
      <c r="BA89">
        <f t="shared" si="78"/>
        <v>1.6223144175381597E-2</v>
      </c>
      <c r="BB89">
        <f t="shared" si="79"/>
        <v>-1</v>
      </c>
      <c r="BC89" t="s">
        <v>643</v>
      </c>
      <c r="BD89">
        <v>508.72</v>
      </c>
      <c r="BE89">
        <f t="shared" si="80"/>
        <v>603.33999999999992</v>
      </c>
      <c r="BF89">
        <f t="shared" si="81"/>
        <v>0.68565791453218083</v>
      </c>
      <c r="BG89">
        <f t="shared" si="82"/>
        <v>2.1859962258216696</v>
      </c>
      <c r="BH89">
        <f t="shared" si="83"/>
        <v>0.37199867467029291</v>
      </c>
      <c r="BI89" t="e">
        <f t="shared" si="84"/>
        <v>#DIV/0!</v>
      </c>
      <c r="BJ89">
        <f t="shared" si="85"/>
        <v>1699.8</v>
      </c>
      <c r="BK89">
        <f t="shared" si="86"/>
        <v>1429.0509001003918</v>
      </c>
      <c r="BL89">
        <f>($B$11*$D$9+$C$11*$D$9+$F$11*((CR89+CJ89)/MAX(CR89+CJ89+CS89, 0.1)*$I$9+CS89/MAX(CR89+CJ89+CS89, 0.1)*$J$9))/($B$11+$C$11+$F$11)</f>
        <v>0.84071708442192716</v>
      </c>
      <c r="BM89">
        <f>($B$11*$K$9+$C$11*$K$9+$F$11*((CR89+CJ89)/MAX(CR89+CJ89+CS89, 0.1)*$P$9+CS89/MAX(CR89+CJ89+CS89, 0.1)*$Q$9))/($B$11+$C$11+$F$11)</f>
        <v>0.19143416884385436</v>
      </c>
      <c r="BN89">
        <v>6</v>
      </c>
      <c r="BO89">
        <v>0.5</v>
      </c>
      <c r="BP89" t="s">
        <v>271</v>
      </c>
      <c r="BQ89">
        <v>1566923011.9000001</v>
      </c>
      <c r="BR89">
        <v>371.815</v>
      </c>
      <c r="BS89">
        <v>399.93900000000002</v>
      </c>
      <c r="BT89">
        <v>25.153600000000001</v>
      </c>
      <c r="BU89">
        <v>20.8568</v>
      </c>
      <c r="BV89">
        <v>500.10599999999999</v>
      </c>
      <c r="BW89">
        <v>98.798400000000001</v>
      </c>
      <c r="BX89">
        <v>0.199993</v>
      </c>
      <c r="BY89">
        <v>28.116800000000001</v>
      </c>
      <c r="BZ89">
        <v>29.1112</v>
      </c>
      <c r="CA89">
        <v>999.9</v>
      </c>
      <c r="CB89">
        <v>10050</v>
      </c>
      <c r="CC89">
        <v>0</v>
      </c>
      <c r="CD89">
        <v>12.9621</v>
      </c>
      <c r="CE89">
        <v>1699.8</v>
      </c>
      <c r="CF89">
        <v>0.97602500000000003</v>
      </c>
      <c r="CG89">
        <v>2.3974800000000001E-2</v>
      </c>
      <c r="CH89">
        <v>0</v>
      </c>
      <c r="CI89">
        <v>698.654</v>
      </c>
      <c r="CJ89">
        <v>4.99986</v>
      </c>
      <c r="CK89">
        <v>12015.7</v>
      </c>
      <c r="CL89">
        <v>13807.7</v>
      </c>
      <c r="CM89">
        <v>44.561999999999998</v>
      </c>
      <c r="CN89">
        <v>46.186999999999998</v>
      </c>
      <c r="CO89">
        <v>45.311999999999998</v>
      </c>
      <c r="CP89">
        <v>45.375</v>
      </c>
      <c r="CQ89">
        <v>46.436999999999998</v>
      </c>
      <c r="CR89">
        <v>1654.17</v>
      </c>
      <c r="CS89">
        <v>40.630000000000003</v>
      </c>
      <c r="CT89">
        <v>0</v>
      </c>
      <c r="CU89">
        <v>116.39999985694899</v>
      </c>
      <c r="CV89">
        <v>698.37515384615403</v>
      </c>
      <c r="CW89">
        <v>3.04758972101666</v>
      </c>
      <c r="CX89">
        <v>34.369230739358699</v>
      </c>
      <c r="CY89">
        <v>12012.811538461499</v>
      </c>
      <c r="CZ89">
        <v>15</v>
      </c>
      <c r="DA89">
        <v>1566922966.9000001</v>
      </c>
      <c r="DB89" t="s">
        <v>644</v>
      </c>
      <c r="DC89">
        <v>73</v>
      </c>
      <c r="DD89">
        <v>-6.3E-2</v>
      </c>
      <c r="DE89">
        <v>0.19400000000000001</v>
      </c>
      <c r="DF89">
        <v>400</v>
      </c>
      <c r="DG89">
        <v>21</v>
      </c>
      <c r="DH89">
        <v>0.05</v>
      </c>
      <c r="DI89">
        <v>0.02</v>
      </c>
      <c r="DJ89">
        <v>22.1257793200324</v>
      </c>
      <c r="DK89">
        <v>0.211994349529146</v>
      </c>
      <c r="DL89">
        <v>0.17700814052588501</v>
      </c>
      <c r="DM89">
        <v>1</v>
      </c>
      <c r="DN89">
        <v>0.23656167157026101</v>
      </c>
      <c r="DO89">
        <v>2.33529578459656E-2</v>
      </c>
      <c r="DP89">
        <v>5.2435154537217596E-3</v>
      </c>
      <c r="DQ89">
        <v>1</v>
      </c>
      <c r="DR89">
        <v>2</v>
      </c>
      <c r="DS89">
        <v>2</v>
      </c>
      <c r="DT89" t="s">
        <v>273</v>
      </c>
      <c r="DU89">
        <v>1.86707</v>
      </c>
      <c r="DV89">
        <v>1.8635600000000001</v>
      </c>
      <c r="DW89">
        <v>1.8692</v>
      </c>
      <c r="DX89">
        <v>1.86721</v>
      </c>
      <c r="DY89">
        <v>1.8717999999999999</v>
      </c>
      <c r="DZ89">
        <v>1.86432</v>
      </c>
      <c r="EA89">
        <v>1.8658699999999999</v>
      </c>
      <c r="EB89">
        <v>1.8658399999999999</v>
      </c>
      <c r="EC89" t="s">
        <v>274</v>
      </c>
      <c r="ED89" t="s">
        <v>19</v>
      </c>
      <c r="EE89" t="s">
        <v>19</v>
      </c>
      <c r="EF89" t="s">
        <v>19</v>
      </c>
      <c r="EG89" t="s">
        <v>275</v>
      </c>
      <c r="EH89" t="s">
        <v>276</v>
      </c>
      <c r="EI89" t="s">
        <v>277</v>
      </c>
      <c r="EJ89" t="s">
        <v>277</v>
      </c>
      <c r="EK89" t="s">
        <v>277</v>
      </c>
      <c r="EL89" t="s">
        <v>277</v>
      </c>
      <c r="EM89">
        <v>0</v>
      </c>
      <c r="EN89">
        <v>100</v>
      </c>
      <c r="EO89">
        <v>100</v>
      </c>
      <c r="EP89">
        <v>-6.3E-2</v>
      </c>
      <c r="EQ89">
        <v>0.19400000000000001</v>
      </c>
      <c r="ER89">
        <v>2</v>
      </c>
      <c r="ES89">
        <v>345.65</v>
      </c>
      <c r="ET89">
        <v>513.57100000000003</v>
      </c>
      <c r="EU89">
        <v>25.000499999999999</v>
      </c>
      <c r="EV89">
        <v>29.4895</v>
      </c>
      <c r="EW89">
        <v>30.0002</v>
      </c>
      <c r="EX89">
        <v>29.498899999999999</v>
      </c>
      <c r="EY89">
        <v>29.4968</v>
      </c>
      <c r="EZ89">
        <v>22.194199999999999</v>
      </c>
      <c r="FA89">
        <v>25.3504</v>
      </c>
      <c r="FB89">
        <v>0.15701200000000001</v>
      </c>
      <c r="FC89">
        <v>25</v>
      </c>
      <c r="FD89">
        <v>400</v>
      </c>
      <c r="FE89">
        <v>20.786000000000001</v>
      </c>
      <c r="FF89">
        <v>101.372</v>
      </c>
      <c r="FG89">
        <v>101.905</v>
      </c>
    </row>
    <row r="90" spans="1:163" x14ac:dyDescent="0.2">
      <c r="A90">
        <v>74</v>
      </c>
      <c r="B90">
        <v>1566923132.4000001</v>
      </c>
      <c r="C90">
        <v>9784.6000001430493</v>
      </c>
      <c r="D90" t="s">
        <v>645</v>
      </c>
      <c r="E90" t="s">
        <v>646</v>
      </c>
      <c r="F90" t="s">
        <v>611</v>
      </c>
      <c r="G90">
        <v>1566923132.4000001</v>
      </c>
      <c r="H90">
        <f t="shared" si="58"/>
        <v>3.8174256579635202E-3</v>
      </c>
      <c r="I90">
        <f t="shared" si="59"/>
        <v>28.798423555387124</v>
      </c>
      <c r="J90">
        <f>BR90 - IF(AI90&gt;1, I90*BN90*100/(AK90*CB90), 0)</f>
        <v>463.54096700863312</v>
      </c>
      <c r="K90">
        <f>((Q90-H90/2)*J90-I90)/(Q90+H90/2)</f>
        <v>260.47720641380585</v>
      </c>
      <c r="L90">
        <f>K90*(BW90+BX90)/1000</f>
        <v>25.78655186798375</v>
      </c>
      <c r="M90">
        <f>(BR90 - IF(AI90&gt;1, I90*BN90*100/(AK90*CB90), 0))*(BW90+BX90)/1000</f>
        <v>45.889325032587273</v>
      </c>
      <c r="N90">
        <f t="shared" si="60"/>
        <v>0.25035260093690131</v>
      </c>
      <c r="O90">
        <f t="shared" si="61"/>
        <v>2.2469449764989546</v>
      </c>
      <c r="P90">
        <f>H90*(1000-(1000*0.61365*EXP(17.502*T90/(240.97+T90))/(BW90+BX90)+BT90)/2)/(1000*0.61365*EXP(17.502*T90/(240.97+T90))/(BW90+BX90)-BT90)</f>
        <v>0.23582408238659161</v>
      </c>
      <c r="Q90">
        <f t="shared" si="62"/>
        <v>0.14862507344002801</v>
      </c>
      <c r="R90">
        <f t="shared" si="63"/>
        <v>273.60907103918549</v>
      </c>
      <c r="S90">
        <f>(BY90+(R90+2*0.95*0.0000000567*(((BY90+$B$7)+273)^4-(BY90+273)^4)-44100*H90)/(1.84*29.3*O90+8*0.95*0.0000000567*(BY90+273)^3))</f>
        <v>28.936593913860676</v>
      </c>
      <c r="T90">
        <f>($C$7*BZ90+$D$7*CA90+$E$7*S90)</f>
        <v>29.077300000000001</v>
      </c>
      <c r="U90">
        <f>0.61365*EXP(17.502*T90/(240.97+T90))</f>
        <v>4.0397972917779299</v>
      </c>
      <c r="V90">
        <f t="shared" si="64"/>
        <v>65.068053304207297</v>
      </c>
      <c r="W90">
        <f t="shared" si="65"/>
        <v>2.4901198177230004</v>
      </c>
      <c r="X90">
        <f t="shared" si="66"/>
        <v>3.826946852215094</v>
      </c>
      <c r="Y90">
        <f t="shared" si="67"/>
        <v>1.5496774740549295</v>
      </c>
      <c r="Z90">
        <f>(-H90*44100)</f>
        <v>-168.34847151619124</v>
      </c>
      <c r="AA90">
        <f>2*29.3*O90*0.92*(BY90-T90)</f>
        <v>-112.98475744634803</v>
      </c>
      <c r="AB90">
        <f>2*0.95*0.0000000567*(((BY90+$B$7)+273)^4-(T90+273)^4)</f>
        <v>-11.027599370115574</v>
      </c>
      <c r="AC90">
        <f t="shared" si="68"/>
        <v>-18.751757293469353</v>
      </c>
      <c r="AD90">
        <v>-4.1101552110476502E-2</v>
      </c>
      <c r="AE90">
        <v>4.61400929377348E-2</v>
      </c>
      <c r="AF90">
        <v>3.4497602948497001</v>
      </c>
      <c r="AG90">
        <v>137</v>
      </c>
      <c r="AH90">
        <v>27</v>
      </c>
      <c r="AI90">
        <f t="shared" si="69"/>
        <v>1.0052762516190545</v>
      </c>
      <c r="AJ90">
        <f t="shared" si="70"/>
        <v>0.52762516190545394</v>
      </c>
      <c r="AK90">
        <f t="shared" si="71"/>
        <v>52204.806144740745</v>
      </c>
      <c r="AL90">
        <v>0</v>
      </c>
      <c r="AM90">
        <v>0</v>
      </c>
      <c r="AN90">
        <v>0</v>
      </c>
      <c r="AO90">
        <f t="shared" si="72"/>
        <v>0</v>
      </c>
      <c r="AP90" t="e">
        <f t="shared" si="73"/>
        <v>#DIV/0!</v>
      </c>
      <c r="AQ90">
        <v>-1</v>
      </c>
      <c r="AR90" t="s">
        <v>647</v>
      </c>
      <c r="AS90">
        <v>717.83246153846198</v>
      </c>
      <c r="AT90">
        <v>1203.71</v>
      </c>
      <c r="AU90">
        <f t="shared" si="74"/>
        <v>0.40364999747575248</v>
      </c>
      <c r="AV90">
        <v>0.5</v>
      </c>
      <c r="AW90">
        <f t="shared" si="75"/>
        <v>1429.2609001003768</v>
      </c>
      <c r="AX90">
        <f>I90</f>
        <v>28.798423555387124</v>
      </c>
      <c r="AY90">
        <f t="shared" si="76"/>
        <v>288.46057935885443</v>
      </c>
      <c r="AZ90">
        <f t="shared" si="77"/>
        <v>0.57242192886991061</v>
      </c>
      <c r="BA90">
        <f t="shared" si="78"/>
        <v>2.084883421444915E-2</v>
      </c>
      <c r="BB90">
        <f t="shared" si="79"/>
        <v>-1</v>
      </c>
      <c r="BC90" t="s">
        <v>648</v>
      </c>
      <c r="BD90">
        <v>514.67999999999995</v>
      </c>
      <c r="BE90">
        <f t="shared" si="80"/>
        <v>689.03000000000009</v>
      </c>
      <c r="BF90">
        <f t="shared" si="81"/>
        <v>0.70516165981385137</v>
      </c>
      <c r="BG90">
        <f t="shared" si="82"/>
        <v>2.3387541773529188</v>
      </c>
      <c r="BH90">
        <f t="shared" si="83"/>
        <v>0.40364999747575248</v>
      </c>
      <c r="BI90" t="e">
        <f t="shared" si="84"/>
        <v>#DIV/0!</v>
      </c>
      <c r="BJ90">
        <f t="shared" si="85"/>
        <v>1700.05</v>
      </c>
      <c r="BK90">
        <f t="shared" si="86"/>
        <v>1429.2609001003768</v>
      </c>
      <c r="BL90">
        <f>($B$11*$D$9+$C$11*$D$9+$F$11*((CR90+CJ90)/MAX(CR90+CJ90+CS90, 0.1)*$I$9+CS90/MAX(CR90+CJ90+CS90, 0.1)*$J$9))/($B$11+$C$11+$F$11)</f>
        <v>0.84071697897142839</v>
      </c>
      <c r="BM90">
        <f>($B$11*$K$9+$C$11*$K$9+$F$11*((CR90+CJ90)/MAX(CR90+CJ90+CS90, 0.1)*$P$9+CS90/MAX(CR90+CJ90+CS90, 0.1)*$Q$9))/($B$11+$C$11+$F$11)</f>
        <v>0.19143395794285703</v>
      </c>
      <c r="BN90">
        <v>6</v>
      </c>
      <c r="BO90">
        <v>0.5</v>
      </c>
      <c r="BP90" t="s">
        <v>271</v>
      </c>
      <c r="BQ90">
        <v>1566923132.4000001</v>
      </c>
      <c r="BR90">
        <v>463.541</v>
      </c>
      <c r="BS90">
        <v>500.04</v>
      </c>
      <c r="BT90">
        <v>25.153400000000001</v>
      </c>
      <c r="BU90">
        <v>20.7119</v>
      </c>
      <c r="BV90">
        <v>500.01600000000002</v>
      </c>
      <c r="BW90">
        <v>98.797300000000007</v>
      </c>
      <c r="BX90">
        <v>0.200045</v>
      </c>
      <c r="BY90">
        <v>28.144600000000001</v>
      </c>
      <c r="BZ90">
        <v>29.077300000000001</v>
      </c>
      <c r="CA90">
        <v>999.9</v>
      </c>
      <c r="CB90">
        <v>10032.5</v>
      </c>
      <c r="CC90">
        <v>0</v>
      </c>
      <c r="CD90">
        <v>12.7479</v>
      </c>
      <c r="CE90">
        <v>1700.05</v>
      </c>
      <c r="CF90">
        <v>0.97602999999999995</v>
      </c>
      <c r="CG90">
        <v>2.3970499999999999E-2</v>
      </c>
      <c r="CH90">
        <v>0</v>
      </c>
      <c r="CI90">
        <v>717.73500000000001</v>
      </c>
      <c r="CJ90">
        <v>4.99986</v>
      </c>
      <c r="CK90">
        <v>12352</v>
      </c>
      <c r="CL90">
        <v>13809.8</v>
      </c>
      <c r="CM90">
        <v>44.75</v>
      </c>
      <c r="CN90">
        <v>46.311999999999998</v>
      </c>
      <c r="CO90">
        <v>45.436999999999998</v>
      </c>
      <c r="CP90">
        <v>45.561999999999998</v>
      </c>
      <c r="CQ90">
        <v>46.561999999999998</v>
      </c>
      <c r="CR90">
        <v>1654.42</v>
      </c>
      <c r="CS90">
        <v>40.630000000000003</v>
      </c>
      <c r="CT90">
        <v>0</v>
      </c>
      <c r="CU90">
        <v>120</v>
      </c>
      <c r="CV90">
        <v>717.83246153846198</v>
      </c>
      <c r="CW90">
        <v>1.40403418757333</v>
      </c>
      <c r="CX90">
        <v>45.446153882349698</v>
      </c>
      <c r="CY90">
        <v>12346.819230769201</v>
      </c>
      <c r="CZ90">
        <v>15</v>
      </c>
      <c r="DA90">
        <v>1566923087.9000001</v>
      </c>
      <c r="DB90" t="s">
        <v>649</v>
      </c>
      <c r="DC90">
        <v>74</v>
      </c>
      <c r="DD90">
        <v>-9.2999999999999999E-2</v>
      </c>
      <c r="DE90">
        <v>0.191</v>
      </c>
      <c r="DF90">
        <v>500</v>
      </c>
      <c r="DG90">
        <v>21</v>
      </c>
      <c r="DH90">
        <v>0.05</v>
      </c>
      <c r="DI90">
        <v>0.02</v>
      </c>
      <c r="DJ90">
        <v>28.702228914325602</v>
      </c>
      <c r="DK90">
        <v>9.4639786653458693E-2</v>
      </c>
      <c r="DL90">
        <v>0.18192681096427399</v>
      </c>
      <c r="DM90">
        <v>1</v>
      </c>
      <c r="DN90">
        <v>0.24890992581330501</v>
      </c>
      <c r="DO90">
        <v>2.0028286043158101E-2</v>
      </c>
      <c r="DP90">
        <v>5.2699368640446199E-3</v>
      </c>
      <c r="DQ90">
        <v>1</v>
      </c>
      <c r="DR90">
        <v>2</v>
      </c>
      <c r="DS90">
        <v>2</v>
      </c>
      <c r="DT90" t="s">
        <v>273</v>
      </c>
      <c r="DU90">
        <v>1.86707</v>
      </c>
      <c r="DV90">
        <v>1.8635600000000001</v>
      </c>
      <c r="DW90">
        <v>1.8692</v>
      </c>
      <c r="DX90">
        <v>1.8672</v>
      </c>
      <c r="DY90">
        <v>1.8717999999999999</v>
      </c>
      <c r="DZ90">
        <v>1.86432</v>
      </c>
      <c r="EA90">
        <v>1.8658600000000001</v>
      </c>
      <c r="EB90">
        <v>1.8658399999999999</v>
      </c>
      <c r="EC90" t="s">
        <v>274</v>
      </c>
      <c r="ED90" t="s">
        <v>19</v>
      </c>
      <c r="EE90" t="s">
        <v>19</v>
      </c>
      <c r="EF90" t="s">
        <v>19</v>
      </c>
      <c r="EG90" t="s">
        <v>275</v>
      </c>
      <c r="EH90" t="s">
        <v>276</v>
      </c>
      <c r="EI90" t="s">
        <v>277</v>
      </c>
      <c r="EJ90" t="s">
        <v>277</v>
      </c>
      <c r="EK90" t="s">
        <v>277</v>
      </c>
      <c r="EL90" t="s">
        <v>277</v>
      </c>
      <c r="EM90">
        <v>0</v>
      </c>
      <c r="EN90">
        <v>100</v>
      </c>
      <c r="EO90">
        <v>100</v>
      </c>
      <c r="EP90">
        <v>-9.2999999999999999E-2</v>
      </c>
      <c r="EQ90">
        <v>0.191</v>
      </c>
      <c r="ER90">
        <v>2</v>
      </c>
      <c r="ES90">
        <v>345.45699999999999</v>
      </c>
      <c r="ET90">
        <v>513.27700000000004</v>
      </c>
      <c r="EU90">
        <v>25.000900000000001</v>
      </c>
      <c r="EV90">
        <v>29.548300000000001</v>
      </c>
      <c r="EW90">
        <v>30.0002</v>
      </c>
      <c r="EX90">
        <v>29.550899999999999</v>
      </c>
      <c r="EY90">
        <v>29.5471</v>
      </c>
      <c r="EZ90">
        <v>26.4956</v>
      </c>
      <c r="FA90">
        <v>25.923100000000002</v>
      </c>
      <c r="FB90">
        <v>0</v>
      </c>
      <c r="FC90">
        <v>25</v>
      </c>
      <c r="FD90">
        <v>500</v>
      </c>
      <c r="FE90">
        <v>20.652200000000001</v>
      </c>
      <c r="FF90">
        <v>101.364</v>
      </c>
      <c r="FG90">
        <v>101.892</v>
      </c>
    </row>
    <row r="91" spans="1:163" x14ac:dyDescent="0.2">
      <c r="A91">
        <v>75</v>
      </c>
      <c r="B91">
        <v>1566923252.9000001</v>
      </c>
      <c r="C91">
        <v>9905.1000001430493</v>
      </c>
      <c r="D91" t="s">
        <v>650</v>
      </c>
      <c r="E91" t="s">
        <v>651</v>
      </c>
      <c r="F91" t="s">
        <v>611</v>
      </c>
      <c r="G91">
        <v>1566923252.9000001</v>
      </c>
      <c r="H91">
        <f t="shared" si="58"/>
        <v>3.8937313768884602E-3</v>
      </c>
      <c r="I91">
        <f t="shared" si="59"/>
        <v>34.404132675456779</v>
      </c>
      <c r="J91">
        <f>BR91 - IF(AI91&gt;1, I91*BN91*100/(AK91*CB91), 0)</f>
        <v>556.38596052562536</v>
      </c>
      <c r="K91">
        <f>((Q91-H91/2)*J91-I91)/(Q91+H91/2)</f>
        <v>319.25338869780921</v>
      </c>
      <c r="L91">
        <f>K91*(BW91+BX91)/1000</f>
        <v>31.604301173893681</v>
      </c>
      <c r="M91">
        <f>(BR91 - IF(AI91&gt;1, I91*BN91*100/(AK91*CB91), 0))*(BW91+BX91)/1000</f>
        <v>55.079100450903532</v>
      </c>
      <c r="N91">
        <f t="shared" si="60"/>
        <v>0.25683601953387947</v>
      </c>
      <c r="O91">
        <f t="shared" si="61"/>
        <v>2.245757126080774</v>
      </c>
      <c r="P91">
        <f>H91*(1000-(1000*0.61365*EXP(17.502*T91/(240.97+T91))/(BW91+BX91)+BT91)/2)/(1000*0.61365*EXP(17.502*T91/(240.97+T91))/(BW91+BX91)-BT91)</f>
        <v>0.24156232673158343</v>
      </c>
      <c r="Q91">
        <f t="shared" si="62"/>
        <v>0.15227298637881964</v>
      </c>
      <c r="R91">
        <f t="shared" si="63"/>
        <v>273.60428307003286</v>
      </c>
      <c r="S91">
        <f>(BY91+(R91+2*0.95*0.0000000567*(((BY91+$B$7)+273)^4-(BY91+273)^4)-44100*H91)/(1.84*29.3*O91+8*0.95*0.0000000567*(BY91+273)^3))</f>
        <v>28.928396792161312</v>
      </c>
      <c r="T91">
        <f>($C$7*BZ91+$D$7*CA91+$E$7*S91)</f>
        <v>29.0502</v>
      </c>
      <c r="U91">
        <f>0.61365*EXP(17.502*T91/(240.97+T91))</f>
        <v>4.0334702148858579</v>
      </c>
      <c r="V91">
        <f t="shared" si="64"/>
        <v>65.010773399274797</v>
      </c>
      <c r="W91">
        <f t="shared" si="65"/>
        <v>2.4903627997625999</v>
      </c>
      <c r="X91">
        <f t="shared" si="66"/>
        <v>3.8306924676431864</v>
      </c>
      <c r="Y91">
        <f t="shared" si="67"/>
        <v>1.543107415123258</v>
      </c>
      <c r="Z91">
        <f>(-H91*44100)</f>
        <v>-171.71355372078111</v>
      </c>
      <c r="AA91">
        <f>2*29.3*O91*0.92*(BY91-T91)</f>
        <v>-107.60991187150982</v>
      </c>
      <c r="AB91">
        <f>2*0.95*0.0000000567*(((BY91+$B$7)+273)^4-(T91+273)^4)</f>
        <v>-10.508015549708833</v>
      </c>
      <c r="AC91">
        <f t="shared" si="68"/>
        <v>-16.227198071966896</v>
      </c>
      <c r="AD91">
        <v>-4.1069620253744402E-2</v>
      </c>
      <c r="AE91">
        <v>4.6104246631168702E-2</v>
      </c>
      <c r="AF91">
        <v>3.44763797542856</v>
      </c>
      <c r="AG91">
        <v>136</v>
      </c>
      <c r="AH91">
        <v>27</v>
      </c>
      <c r="AI91">
        <f t="shared" si="69"/>
        <v>1.0052417608403892</v>
      </c>
      <c r="AJ91">
        <f t="shared" si="70"/>
        <v>0.52417608403891869</v>
      </c>
      <c r="AK91">
        <f t="shared" si="71"/>
        <v>52162.959599715075</v>
      </c>
      <c r="AL91">
        <v>0</v>
      </c>
      <c r="AM91">
        <v>0</v>
      </c>
      <c r="AN91">
        <v>0</v>
      </c>
      <c r="AO91">
        <f t="shared" si="72"/>
        <v>0</v>
      </c>
      <c r="AP91" t="e">
        <f t="shared" si="73"/>
        <v>#DIV/0!</v>
      </c>
      <c r="AQ91">
        <v>-1</v>
      </c>
      <c r="AR91" t="s">
        <v>652</v>
      </c>
      <c r="AS91">
        <v>730.04326923076906</v>
      </c>
      <c r="AT91">
        <v>1263.96</v>
      </c>
      <c r="AU91">
        <f t="shared" si="74"/>
        <v>0.42241584446440628</v>
      </c>
      <c r="AV91">
        <v>0.5</v>
      </c>
      <c r="AW91">
        <f t="shared" si="75"/>
        <v>1429.2357001003786</v>
      </c>
      <c r="AX91">
        <f>I91</f>
        <v>34.404132675456779</v>
      </c>
      <c r="AY91">
        <f t="shared" si="76"/>
        <v>301.86590259828915</v>
      </c>
      <c r="AZ91">
        <f t="shared" si="77"/>
        <v>0.59547770499066432</v>
      </c>
      <c r="BA91">
        <f t="shared" si="78"/>
        <v>2.4771374429683125E-2</v>
      </c>
      <c r="BB91">
        <f t="shared" si="79"/>
        <v>-1</v>
      </c>
      <c r="BC91" t="s">
        <v>653</v>
      </c>
      <c r="BD91">
        <v>511.3</v>
      </c>
      <c r="BE91">
        <f t="shared" si="80"/>
        <v>752.66000000000008</v>
      </c>
      <c r="BF91">
        <f t="shared" si="81"/>
        <v>0.70937306455668026</v>
      </c>
      <c r="BG91">
        <f t="shared" si="82"/>
        <v>2.4720516330921183</v>
      </c>
      <c r="BH91">
        <f t="shared" si="83"/>
        <v>0.42241584446440628</v>
      </c>
      <c r="BI91" t="e">
        <f t="shared" si="84"/>
        <v>#DIV/0!</v>
      </c>
      <c r="BJ91">
        <f t="shared" si="85"/>
        <v>1700.02</v>
      </c>
      <c r="BK91">
        <f t="shared" si="86"/>
        <v>1429.2357001003786</v>
      </c>
      <c r="BL91">
        <f>($B$11*$D$9+$C$11*$D$9+$F$11*((CR91+CJ91)/MAX(CR91+CJ91+CS91, 0.1)*$I$9+CS91/MAX(CR91+CJ91+CS91, 0.1)*$J$9))/($B$11+$C$11+$F$11)</f>
        <v>0.84071699162385072</v>
      </c>
      <c r="BM91">
        <f>($B$11*$K$9+$C$11*$K$9+$F$11*((CR91+CJ91)/MAX(CR91+CJ91+CS91, 0.1)*$P$9+CS91/MAX(CR91+CJ91+CS91, 0.1)*$Q$9))/($B$11+$C$11+$F$11)</f>
        <v>0.19143398324770156</v>
      </c>
      <c r="BN91">
        <v>6</v>
      </c>
      <c r="BO91">
        <v>0.5</v>
      </c>
      <c r="BP91" t="s">
        <v>271</v>
      </c>
      <c r="BQ91">
        <v>1566923252.9000001</v>
      </c>
      <c r="BR91">
        <v>556.38599999999997</v>
      </c>
      <c r="BS91">
        <v>600.04700000000003</v>
      </c>
      <c r="BT91">
        <v>25.156600000000001</v>
      </c>
      <c r="BU91">
        <v>20.626899999999999</v>
      </c>
      <c r="BV91">
        <v>500.096</v>
      </c>
      <c r="BW91">
        <v>98.794399999999996</v>
      </c>
      <c r="BX91">
        <v>0.20001099999999999</v>
      </c>
      <c r="BY91">
        <v>28.1614</v>
      </c>
      <c r="BZ91">
        <v>29.0502</v>
      </c>
      <c r="CA91">
        <v>999.9</v>
      </c>
      <c r="CB91">
        <v>10025</v>
      </c>
      <c r="CC91">
        <v>0</v>
      </c>
      <c r="CD91">
        <v>10.338900000000001</v>
      </c>
      <c r="CE91">
        <v>1700.02</v>
      </c>
      <c r="CF91">
        <v>0.97602999999999995</v>
      </c>
      <c r="CG91">
        <v>2.3970499999999999E-2</v>
      </c>
      <c r="CH91">
        <v>0</v>
      </c>
      <c r="CI91">
        <v>730.05799999999999</v>
      </c>
      <c r="CJ91">
        <v>4.99986</v>
      </c>
      <c r="CK91">
        <v>12559.2</v>
      </c>
      <c r="CL91">
        <v>13809.6</v>
      </c>
      <c r="CM91">
        <v>44.875</v>
      </c>
      <c r="CN91">
        <v>46.5</v>
      </c>
      <c r="CO91">
        <v>45.561999999999998</v>
      </c>
      <c r="CP91">
        <v>45.686999999999998</v>
      </c>
      <c r="CQ91">
        <v>46.686999999999998</v>
      </c>
      <c r="CR91">
        <v>1654.39</v>
      </c>
      <c r="CS91">
        <v>40.630000000000003</v>
      </c>
      <c r="CT91">
        <v>0</v>
      </c>
      <c r="CU91">
        <v>120</v>
      </c>
      <c r="CV91">
        <v>730.04326923076906</v>
      </c>
      <c r="CW91">
        <v>0.30211965657883999</v>
      </c>
      <c r="CX91">
        <v>-3.69572643018796</v>
      </c>
      <c r="CY91">
        <v>12553.319230769201</v>
      </c>
      <c r="CZ91">
        <v>15</v>
      </c>
      <c r="DA91">
        <v>1566923210.9000001</v>
      </c>
      <c r="DB91" t="s">
        <v>654</v>
      </c>
      <c r="DC91">
        <v>75</v>
      </c>
      <c r="DD91">
        <v>-5.3999999999999999E-2</v>
      </c>
      <c r="DE91">
        <v>0.186</v>
      </c>
      <c r="DF91">
        <v>600</v>
      </c>
      <c r="DG91">
        <v>21</v>
      </c>
      <c r="DH91">
        <v>0.03</v>
      </c>
      <c r="DI91">
        <v>0.02</v>
      </c>
      <c r="DJ91">
        <v>33.114450131300501</v>
      </c>
      <c r="DK91">
        <v>10.922183518818599</v>
      </c>
      <c r="DL91">
        <v>4.9293335804754603</v>
      </c>
      <c r="DM91">
        <v>0</v>
      </c>
      <c r="DN91">
        <v>0.243327843213826</v>
      </c>
      <c r="DO91">
        <v>0.111626469498876</v>
      </c>
      <c r="DP91">
        <v>4.0763260027727899E-2</v>
      </c>
      <c r="DQ91">
        <v>1</v>
      </c>
      <c r="DR91">
        <v>1</v>
      </c>
      <c r="DS91">
        <v>2</v>
      </c>
      <c r="DT91" t="s">
        <v>283</v>
      </c>
      <c r="DU91">
        <v>1.8670599999999999</v>
      </c>
      <c r="DV91">
        <v>1.8635600000000001</v>
      </c>
      <c r="DW91">
        <v>1.8692</v>
      </c>
      <c r="DX91">
        <v>1.86721</v>
      </c>
      <c r="DY91">
        <v>1.8717999999999999</v>
      </c>
      <c r="DZ91">
        <v>1.86432</v>
      </c>
      <c r="EA91">
        <v>1.8658600000000001</v>
      </c>
      <c r="EB91">
        <v>1.8658399999999999</v>
      </c>
      <c r="EC91" t="s">
        <v>274</v>
      </c>
      <c r="ED91" t="s">
        <v>19</v>
      </c>
      <c r="EE91" t="s">
        <v>19</v>
      </c>
      <c r="EF91" t="s">
        <v>19</v>
      </c>
      <c r="EG91" t="s">
        <v>275</v>
      </c>
      <c r="EH91" t="s">
        <v>276</v>
      </c>
      <c r="EI91" t="s">
        <v>277</v>
      </c>
      <c r="EJ91" t="s">
        <v>277</v>
      </c>
      <c r="EK91" t="s">
        <v>277</v>
      </c>
      <c r="EL91" t="s">
        <v>277</v>
      </c>
      <c r="EM91">
        <v>0</v>
      </c>
      <c r="EN91">
        <v>100</v>
      </c>
      <c r="EO91">
        <v>100</v>
      </c>
      <c r="EP91">
        <v>-5.3999999999999999E-2</v>
      </c>
      <c r="EQ91">
        <v>0.186</v>
      </c>
      <c r="ER91">
        <v>2</v>
      </c>
      <c r="ES91">
        <v>345.90199999999999</v>
      </c>
      <c r="ET91">
        <v>513.03200000000004</v>
      </c>
      <c r="EU91">
        <v>25.000399999999999</v>
      </c>
      <c r="EV91">
        <v>29.6205</v>
      </c>
      <c r="EW91">
        <v>30.000299999999999</v>
      </c>
      <c r="EX91">
        <v>29.614899999999999</v>
      </c>
      <c r="EY91">
        <v>29.609200000000001</v>
      </c>
      <c r="EZ91">
        <v>30.661999999999999</v>
      </c>
      <c r="FA91">
        <v>26.458300000000001</v>
      </c>
      <c r="FB91">
        <v>0</v>
      </c>
      <c r="FC91">
        <v>25</v>
      </c>
      <c r="FD91">
        <v>600</v>
      </c>
      <c r="FE91">
        <v>20.643699999999999</v>
      </c>
      <c r="FF91">
        <v>101.35</v>
      </c>
      <c r="FG91">
        <v>101.878</v>
      </c>
    </row>
    <row r="92" spans="1:163" x14ac:dyDescent="0.2">
      <c r="A92">
        <v>76</v>
      </c>
      <c r="B92">
        <v>1566923373.4000001</v>
      </c>
      <c r="C92">
        <v>10025.6000001431</v>
      </c>
      <c r="D92" t="s">
        <v>655</v>
      </c>
      <c r="E92" t="s">
        <v>656</v>
      </c>
      <c r="F92" t="s">
        <v>611</v>
      </c>
      <c r="G92">
        <v>1566923373.4000001</v>
      </c>
      <c r="H92">
        <f t="shared" si="58"/>
        <v>3.7504934278323149E-3</v>
      </c>
      <c r="I92">
        <f t="shared" si="59"/>
        <v>41.023037915737277</v>
      </c>
      <c r="J92">
        <f>BR92 - IF(AI92&gt;1, I92*BN92*100/(AK92*CB92), 0)</f>
        <v>747.65395308506936</v>
      </c>
      <c r="K92">
        <f>((Q92-H92/2)*J92-I92)/(Q92+H92/2)</f>
        <v>451.52662351423839</v>
      </c>
      <c r="L92">
        <f>K92*(BW92+BX92)/1000</f>
        <v>44.69923525235123</v>
      </c>
      <c r="M92">
        <f>(BR92 - IF(AI92&gt;1, I92*BN92*100/(AK92*CB92), 0))*(BW92+BX92)/1000</f>
        <v>74.014594479933322</v>
      </c>
      <c r="N92">
        <f t="shared" si="60"/>
        <v>0.24591704263215799</v>
      </c>
      <c r="O92">
        <f t="shared" si="61"/>
        <v>2.2483535733636693</v>
      </c>
      <c r="P92">
        <f>H92*(1000-(1000*0.61365*EXP(17.502*T92/(240.97+T92))/(BW92+BX92)+BT92)/2)/(1000*0.61365*EXP(17.502*T92/(240.97+T92))/(BW92+BX92)-BT92)</f>
        <v>0.23189154027416545</v>
      </c>
      <c r="Q92">
        <f t="shared" si="62"/>
        <v>0.14612564606620337</v>
      </c>
      <c r="R92">
        <f t="shared" si="63"/>
        <v>273.60747504946789</v>
      </c>
      <c r="S92">
        <f>(BY92+(R92+2*0.95*0.0000000567*(((BY92+$B$7)+273)^4-(BY92+273)^4)-44100*H92)/(1.84*29.3*O92+8*0.95*0.0000000567*(BY92+273)^3))</f>
        <v>28.987105338396514</v>
      </c>
      <c r="T92">
        <f>($C$7*BZ92+$D$7*CA92+$E$7*S92)</f>
        <v>29.054600000000001</v>
      </c>
      <c r="U92">
        <f>0.61365*EXP(17.502*T92/(240.97+T92))</f>
        <v>4.0344969014274126</v>
      </c>
      <c r="V92">
        <f t="shared" si="64"/>
        <v>64.854709702477706</v>
      </c>
      <c r="W92">
        <f t="shared" si="65"/>
        <v>2.4861208976993998</v>
      </c>
      <c r="X92">
        <f t="shared" si="66"/>
        <v>3.8333698648942072</v>
      </c>
      <c r="Y92">
        <f t="shared" si="67"/>
        <v>1.5483760037280128</v>
      </c>
      <c r="Z92">
        <f>(-H92*44100)</f>
        <v>-165.39676016740509</v>
      </c>
      <c r="AA92">
        <f>2*29.3*O92*0.92*(BY92-T92)</f>
        <v>-106.81310519093688</v>
      </c>
      <c r="AB92">
        <f>2*0.95*0.0000000567*(((BY92+$B$7)+273)^4-(T92+273)^4)</f>
        <v>-10.419012409200439</v>
      </c>
      <c r="AC92">
        <f t="shared" si="68"/>
        <v>-9.021402718074512</v>
      </c>
      <c r="AD92">
        <v>-4.1139437797825099E-2</v>
      </c>
      <c r="AE92">
        <v>4.6182622940752101E-2</v>
      </c>
      <c r="AF92">
        <v>3.4522775964408599</v>
      </c>
      <c r="AG92">
        <v>137</v>
      </c>
      <c r="AH92">
        <v>27</v>
      </c>
      <c r="AI92">
        <f t="shared" si="69"/>
        <v>1.0052720811424585</v>
      </c>
      <c r="AJ92">
        <f t="shared" si="70"/>
        <v>0.52720811424584735</v>
      </c>
      <c r="AK92">
        <f t="shared" si="71"/>
        <v>52245.885977504884</v>
      </c>
      <c r="AL92">
        <v>0</v>
      </c>
      <c r="AM92">
        <v>0</v>
      </c>
      <c r="AN92">
        <v>0</v>
      </c>
      <c r="AO92">
        <f t="shared" si="72"/>
        <v>0</v>
      </c>
      <c r="AP92" t="e">
        <f t="shared" si="73"/>
        <v>#DIV/0!</v>
      </c>
      <c r="AQ92">
        <v>-1</v>
      </c>
      <c r="AR92" t="s">
        <v>657</v>
      </c>
      <c r="AS92">
        <v>723.03619230769198</v>
      </c>
      <c r="AT92">
        <v>1265.01</v>
      </c>
      <c r="AU92">
        <f t="shared" si="74"/>
        <v>0.42843440580889325</v>
      </c>
      <c r="AV92">
        <v>0.5</v>
      </c>
      <c r="AW92">
        <f t="shared" si="75"/>
        <v>1429.2525001003776</v>
      </c>
      <c r="AX92">
        <f>I92</f>
        <v>41.023037915737277</v>
      </c>
      <c r="AY92">
        <f t="shared" si="76"/>
        <v>306.17047281569018</v>
      </c>
      <c r="AZ92">
        <f t="shared" si="77"/>
        <v>0.59701504335934108</v>
      </c>
      <c r="BA92">
        <f t="shared" si="78"/>
        <v>2.9402109083444643E-2</v>
      </c>
      <c r="BB92">
        <f t="shared" si="79"/>
        <v>-1</v>
      </c>
      <c r="BC92" t="s">
        <v>658</v>
      </c>
      <c r="BD92">
        <v>509.78</v>
      </c>
      <c r="BE92">
        <f t="shared" si="80"/>
        <v>755.23</v>
      </c>
      <c r="BF92">
        <f t="shared" si="81"/>
        <v>0.71762748790740305</v>
      </c>
      <c r="BG92">
        <f t="shared" si="82"/>
        <v>2.481482208011299</v>
      </c>
      <c r="BH92">
        <f t="shared" si="83"/>
        <v>0.42843440580889325</v>
      </c>
      <c r="BI92" t="e">
        <f t="shared" si="84"/>
        <v>#DIV/0!</v>
      </c>
      <c r="BJ92">
        <f t="shared" si="85"/>
        <v>1700.04</v>
      </c>
      <c r="BK92">
        <f t="shared" si="86"/>
        <v>1429.2525001003776</v>
      </c>
      <c r="BL92">
        <f>($B$11*$D$9+$C$11*$D$9+$F$11*((CR92+CJ92)/MAX(CR92+CJ92+CS92, 0.1)*$I$9+CS92/MAX(CR92+CJ92+CS92, 0.1)*$J$9))/($B$11+$C$11+$F$11)</f>
        <v>0.84071698318885291</v>
      </c>
      <c r="BM92">
        <f>($B$11*$K$9+$C$11*$K$9+$F$11*((CR92+CJ92)/MAX(CR92+CJ92+CS92, 0.1)*$P$9+CS92/MAX(CR92+CJ92+CS92, 0.1)*$Q$9))/($B$11+$C$11+$F$11)</f>
        <v>0.19143396637770599</v>
      </c>
      <c r="BN92">
        <v>6</v>
      </c>
      <c r="BO92">
        <v>0.5</v>
      </c>
      <c r="BP92" t="s">
        <v>271</v>
      </c>
      <c r="BQ92">
        <v>1566923373.4000001</v>
      </c>
      <c r="BR92">
        <v>747.654</v>
      </c>
      <c r="BS92">
        <v>799.97799999999995</v>
      </c>
      <c r="BT92">
        <v>25.113399999999999</v>
      </c>
      <c r="BU92">
        <v>20.750299999999999</v>
      </c>
      <c r="BV92">
        <v>500.09899999999999</v>
      </c>
      <c r="BW92">
        <v>98.7958</v>
      </c>
      <c r="BX92">
        <v>0.199991</v>
      </c>
      <c r="BY92">
        <v>28.173400000000001</v>
      </c>
      <c r="BZ92">
        <v>29.054600000000001</v>
      </c>
      <c r="CA92">
        <v>999.9</v>
      </c>
      <c r="CB92">
        <v>10041.9</v>
      </c>
      <c r="CC92">
        <v>0</v>
      </c>
      <c r="CD92">
        <v>12.5684</v>
      </c>
      <c r="CE92">
        <v>1700.04</v>
      </c>
      <c r="CF92">
        <v>0.97602999999999995</v>
      </c>
      <c r="CG92">
        <v>2.3970499999999999E-2</v>
      </c>
      <c r="CH92">
        <v>0</v>
      </c>
      <c r="CI92">
        <v>722.37900000000002</v>
      </c>
      <c r="CJ92">
        <v>4.99986</v>
      </c>
      <c r="CK92">
        <v>12455.5</v>
      </c>
      <c r="CL92">
        <v>13809.8</v>
      </c>
      <c r="CM92">
        <v>44.875</v>
      </c>
      <c r="CN92">
        <v>46.5</v>
      </c>
      <c r="CO92">
        <v>45.686999999999998</v>
      </c>
      <c r="CP92">
        <v>45.686999999999998</v>
      </c>
      <c r="CQ92">
        <v>46.75</v>
      </c>
      <c r="CR92">
        <v>1654.41</v>
      </c>
      <c r="CS92">
        <v>40.630000000000003</v>
      </c>
      <c r="CT92">
        <v>0</v>
      </c>
      <c r="CU92">
        <v>120</v>
      </c>
      <c r="CV92">
        <v>723.03619230769198</v>
      </c>
      <c r="CW92">
        <v>-6.83989743648816</v>
      </c>
      <c r="CX92">
        <v>-44.041025584562803</v>
      </c>
      <c r="CY92">
        <v>12458.1538461538</v>
      </c>
      <c r="CZ92">
        <v>15</v>
      </c>
      <c r="DA92">
        <v>1566923315.4000001</v>
      </c>
      <c r="DB92" t="s">
        <v>659</v>
      </c>
      <c r="DC92">
        <v>76</v>
      </c>
      <c r="DD92">
        <v>0.17599999999999999</v>
      </c>
      <c r="DE92">
        <v>0.184</v>
      </c>
      <c r="DF92">
        <v>800</v>
      </c>
      <c r="DG92">
        <v>21</v>
      </c>
      <c r="DH92">
        <v>0.05</v>
      </c>
      <c r="DI92">
        <v>0.02</v>
      </c>
      <c r="DJ92">
        <v>41.424773023471403</v>
      </c>
      <c r="DK92">
        <v>-1.1257736480679501</v>
      </c>
      <c r="DL92">
        <v>0.22085504366745001</v>
      </c>
      <c r="DM92">
        <v>0</v>
      </c>
      <c r="DN92">
        <v>0.24929474722891901</v>
      </c>
      <c r="DO92">
        <v>-9.7609123954327803E-3</v>
      </c>
      <c r="DP92">
        <v>2.1313504925663399E-3</v>
      </c>
      <c r="DQ92">
        <v>1</v>
      </c>
      <c r="DR92">
        <v>1</v>
      </c>
      <c r="DS92">
        <v>2</v>
      </c>
      <c r="DT92" t="s">
        <v>283</v>
      </c>
      <c r="DU92">
        <v>1.86707</v>
      </c>
      <c r="DV92">
        <v>1.8635600000000001</v>
      </c>
      <c r="DW92">
        <v>1.8692</v>
      </c>
      <c r="DX92">
        <v>1.86721</v>
      </c>
      <c r="DY92">
        <v>1.8717999999999999</v>
      </c>
      <c r="DZ92">
        <v>1.86432</v>
      </c>
      <c r="EA92">
        <v>1.8658699999999999</v>
      </c>
      <c r="EB92">
        <v>1.8658399999999999</v>
      </c>
      <c r="EC92" t="s">
        <v>274</v>
      </c>
      <c r="ED92" t="s">
        <v>19</v>
      </c>
      <c r="EE92" t="s">
        <v>19</v>
      </c>
      <c r="EF92" t="s">
        <v>19</v>
      </c>
      <c r="EG92" t="s">
        <v>275</v>
      </c>
      <c r="EH92" t="s">
        <v>276</v>
      </c>
      <c r="EI92" t="s">
        <v>277</v>
      </c>
      <c r="EJ92" t="s">
        <v>277</v>
      </c>
      <c r="EK92" t="s">
        <v>277</v>
      </c>
      <c r="EL92" t="s">
        <v>277</v>
      </c>
      <c r="EM92">
        <v>0</v>
      </c>
      <c r="EN92">
        <v>100</v>
      </c>
      <c r="EO92">
        <v>100</v>
      </c>
      <c r="EP92">
        <v>0.17599999999999999</v>
      </c>
      <c r="EQ92">
        <v>0.184</v>
      </c>
      <c r="ER92">
        <v>2</v>
      </c>
      <c r="ES92">
        <v>345.55099999999999</v>
      </c>
      <c r="ET92">
        <v>513.51599999999996</v>
      </c>
      <c r="EU92">
        <v>25</v>
      </c>
      <c r="EV92">
        <v>29.6937</v>
      </c>
      <c r="EW92">
        <v>30.000299999999999</v>
      </c>
      <c r="EX92">
        <v>29.682200000000002</v>
      </c>
      <c r="EY92">
        <v>29.676100000000002</v>
      </c>
      <c r="EZ92">
        <v>38.662500000000001</v>
      </c>
      <c r="FA92">
        <v>26.085699999999999</v>
      </c>
      <c r="FB92">
        <v>0</v>
      </c>
      <c r="FC92">
        <v>25</v>
      </c>
      <c r="FD92">
        <v>800</v>
      </c>
      <c r="FE92">
        <v>20.7881</v>
      </c>
      <c r="FF92">
        <v>101.336</v>
      </c>
      <c r="FG92">
        <v>101.864</v>
      </c>
    </row>
    <row r="93" spans="1:163" x14ac:dyDescent="0.2">
      <c r="A93">
        <v>77</v>
      </c>
      <c r="B93">
        <v>1566923493.9000001</v>
      </c>
      <c r="C93">
        <v>10146.1000001431</v>
      </c>
      <c r="D93" t="s">
        <v>660</v>
      </c>
      <c r="E93" t="s">
        <v>661</v>
      </c>
      <c r="F93" t="s">
        <v>611</v>
      </c>
      <c r="G93">
        <v>1566923493.9000001</v>
      </c>
      <c r="H93">
        <f t="shared" si="58"/>
        <v>3.3787911659354424E-3</v>
      </c>
      <c r="I93">
        <f t="shared" si="59"/>
        <v>43.549741496984936</v>
      </c>
      <c r="J93">
        <f>BR93 - IF(AI93&gt;1, I93*BN93*100/(AK93*CB93), 0)</f>
        <v>944.08794936037168</v>
      </c>
      <c r="K93">
        <f>((Q93-H93/2)*J93-I93)/(Q93+H93/2)</f>
        <v>587.0539153601917</v>
      </c>
      <c r="L93">
        <f>K93*(BW93+BX93)/1000</f>
        <v>58.115279656813868</v>
      </c>
      <c r="M93">
        <f>(BR93 - IF(AI93&gt;1, I93*BN93*100/(AK93*CB93), 0))*(BW93+BX93)/1000</f>
        <v>93.459789232548573</v>
      </c>
      <c r="N93">
        <f t="shared" si="60"/>
        <v>0.21623401576417617</v>
      </c>
      <c r="O93">
        <f t="shared" si="61"/>
        <v>2.2354529113148285</v>
      </c>
      <c r="P93">
        <f>H93*(1000-(1000*0.61365*EXP(17.502*T93/(240.97+T93))/(BW93+BX93)+BT93)/2)/(1000*0.61365*EXP(17.502*T93/(240.97+T93))/(BW93+BX93)-BT93)</f>
        <v>0.20524965930977696</v>
      </c>
      <c r="Q93">
        <f t="shared" si="62"/>
        <v>0.12922142262806671</v>
      </c>
      <c r="R93">
        <f t="shared" si="63"/>
        <v>273.59470713173101</v>
      </c>
      <c r="S93">
        <f>(BY93+(R93+2*0.95*0.0000000567*(((BY93+$B$7)+273)^4-(BY93+273)^4)-44100*H93)/(1.84*29.3*O93+8*0.95*0.0000000567*(BY93+273)^3))</f>
        <v>29.140076477556864</v>
      </c>
      <c r="T93">
        <f>($C$7*BZ93+$D$7*CA93+$E$7*S93)</f>
        <v>29.159800000000001</v>
      </c>
      <c r="U93">
        <f>0.61365*EXP(17.502*T93/(240.97+T93))</f>
        <v>4.0591119925646817</v>
      </c>
      <c r="V93">
        <f t="shared" si="64"/>
        <v>64.68790769641052</v>
      </c>
      <c r="W93">
        <f t="shared" si="65"/>
        <v>2.4833239301513998</v>
      </c>
      <c r="X93">
        <f t="shared" si="66"/>
        <v>3.8389306728020784</v>
      </c>
      <c r="Y93">
        <f t="shared" si="67"/>
        <v>1.5757880624132818</v>
      </c>
      <c r="Z93">
        <f>(-H93*44100)</f>
        <v>-149.00469041775301</v>
      </c>
      <c r="AA93">
        <f>2*29.3*O93*0.92*(BY93-T93)</f>
        <v>-115.87780446664514</v>
      </c>
      <c r="AB93">
        <f>2*0.95*0.0000000567*(((BY93+$B$7)+273)^4-(T93+273)^4)</f>
        <v>-11.37581440550635</v>
      </c>
      <c r="AC93">
        <f t="shared" si="68"/>
        <v>-2.6636021581734752</v>
      </c>
      <c r="AD93">
        <v>-4.0793256802148202E-2</v>
      </c>
      <c r="AE93">
        <v>4.5794004445983902E-2</v>
      </c>
      <c r="AF93">
        <v>3.42924612951626</v>
      </c>
      <c r="AG93">
        <v>136</v>
      </c>
      <c r="AH93">
        <v>27</v>
      </c>
      <c r="AI93">
        <f t="shared" si="69"/>
        <v>1.0052766524778238</v>
      </c>
      <c r="AJ93">
        <f t="shared" si="70"/>
        <v>0.52766524778238288</v>
      </c>
      <c r="AK93">
        <f t="shared" si="71"/>
        <v>51819.832862431052</v>
      </c>
      <c r="AL93">
        <v>0</v>
      </c>
      <c r="AM93">
        <v>0</v>
      </c>
      <c r="AN93">
        <v>0</v>
      </c>
      <c r="AO93">
        <f t="shared" si="72"/>
        <v>0</v>
      </c>
      <c r="AP93" t="e">
        <f t="shared" si="73"/>
        <v>#DIV/0!</v>
      </c>
      <c r="AQ93">
        <v>-1</v>
      </c>
      <c r="AR93" t="s">
        <v>662</v>
      </c>
      <c r="AS93">
        <v>709.70384615384603</v>
      </c>
      <c r="AT93">
        <v>1219.3599999999999</v>
      </c>
      <c r="AU93">
        <f t="shared" si="74"/>
        <v>0.41797020883590896</v>
      </c>
      <c r="AV93">
        <v>0.5</v>
      </c>
      <c r="AW93">
        <f t="shared" si="75"/>
        <v>1429.1853001003824</v>
      </c>
      <c r="AX93">
        <f>I93</f>
        <v>43.549741496984936</v>
      </c>
      <c r="AY93">
        <f t="shared" si="76"/>
        <v>298.67843917408402</v>
      </c>
      <c r="AZ93">
        <f t="shared" si="77"/>
        <v>0.58866946594935043</v>
      </c>
      <c r="BA93">
        <f t="shared" si="78"/>
        <v>3.1171424372931821E-2</v>
      </c>
      <c r="BB93">
        <f t="shared" si="79"/>
        <v>-1</v>
      </c>
      <c r="BC93" t="s">
        <v>663</v>
      </c>
      <c r="BD93">
        <v>501.56</v>
      </c>
      <c r="BE93">
        <f t="shared" si="80"/>
        <v>717.8</v>
      </c>
      <c r="BF93">
        <f t="shared" si="81"/>
        <v>0.71002529095312605</v>
      </c>
      <c r="BG93">
        <f t="shared" si="82"/>
        <v>2.4311348592391737</v>
      </c>
      <c r="BH93">
        <f t="shared" si="83"/>
        <v>0.41797020883590891</v>
      </c>
      <c r="BI93" t="e">
        <f t="shared" si="84"/>
        <v>#DIV/0!</v>
      </c>
      <c r="BJ93">
        <f t="shared" si="85"/>
        <v>1699.96</v>
      </c>
      <c r="BK93">
        <f t="shared" si="86"/>
        <v>1429.1853001003824</v>
      </c>
      <c r="BL93">
        <f>($B$11*$D$9+$C$11*$D$9+$F$11*((CR93+CJ93)/MAX(CR93+CJ93+CS93, 0.1)*$I$9+CS93/MAX(CR93+CJ93+CS93, 0.1)*$J$9))/($B$11+$C$11+$F$11)</f>
        <v>0.84071701693003498</v>
      </c>
      <c r="BM93">
        <f>($B$11*$K$9+$C$11*$K$9+$F$11*((CR93+CJ93)/MAX(CR93+CJ93+CS93, 0.1)*$P$9+CS93/MAX(CR93+CJ93+CS93, 0.1)*$Q$9))/($B$11+$C$11+$F$11)</f>
        <v>0.19143403386007007</v>
      </c>
      <c r="BN93">
        <v>6</v>
      </c>
      <c r="BO93">
        <v>0.5</v>
      </c>
      <c r="BP93" t="s">
        <v>271</v>
      </c>
      <c r="BQ93">
        <v>1566923493.9000001</v>
      </c>
      <c r="BR93">
        <v>944.08799999999997</v>
      </c>
      <c r="BS93">
        <v>999.899</v>
      </c>
      <c r="BT93">
        <v>25.0854</v>
      </c>
      <c r="BU93">
        <v>21.154</v>
      </c>
      <c r="BV93">
        <v>500.02</v>
      </c>
      <c r="BW93">
        <v>98.794799999999995</v>
      </c>
      <c r="BX93">
        <v>0.199991</v>
      </c>
      <c r="BY93">
        <v>28.1983</v>
      </c>
      <c r="BZ93">
        <v>29.159800000000001</v>
      </c>
      <c r="CA93">
        <v>999.9</v>
      </c>
      <c r="CB93">
        <v>9957.5</v>
      </c>
      <c r="CC93">
        <v>0</v>
      </c>
      <c r="CD93">
        <v>12.233700000000001</v>
      </c>
      <c r="CE93">
        <v>1699.96</v>
      </c>
      <c r="CF93">
        <v>0.97602999999999995</v>
      </c>
      <c r="CG93">
        <v>2.3970499999999999E-2</v>
      </c>
      <c r="CH93">
        <v>0</v>
      </c>
      <c r="CI93">
        <v>708.63900000000001</v>
      </c>
      <c r="CJ93">
        <v>4.99986</v>
      </c>
      <c r="CK93">
        <v>12236.3</v>
      </c>
      <c r="CL93">
        <v>13809.1</v>
      </c>
      <c r="CM93">
        <v>44.936999999999998</v>
      </c>
      <c r="CN93">
        <v>46.686999999999998</v>
      </c>
      <c r="CO93">
        <v>45.75</v>
      </c>
      <c r="CP93">
        <v>45.811999999999998</v>
      </c>
      <c r="CQ93">
        <v>46.811999999999998</v>
      </c>
      <c r="CR93">
        <v>1654.33</v>
      </c>
      <c r="CS93">
        <v>40.630000000000003</v>
      </c>
      <c r="CT93">
        <v>0</v>
      </c>
      <c r="CU93">
        <v>120</v>
      </c>
      <c r="CV93">
        <v>709.70384615384603</v>
      </c>
      <c r="CW93">
        <v>-5.8252991391749296</v>
      </c>
      <c r="CX93">
        <v>-107.237606846573</v>
      </c>
      <c r="CY93">
        <v>12249.973076923099</v>
      </c>
      <c r="CZ93">
        <v>15</v>
      </c>
      <c r="DA93">
        <v>1566923528.9000001</v>
      </c>
      <c r="DB93" t="s">
        <v>664</v>
      </c>
      <c r="DC93">
        <v>77</v>
      </c>
      <c r="DD93">
        <v>0.222</v>
      </c>
      <c r="DE93">
        <v>0.19700000000000001</v>
      </c>
      <c r="DF93">
        <v>1000</v>
      </c>
      <c r="DG93">
        <v>21</v>
      </c>
      <c r="DH93">
        <v>0.03</v>
      </c>
      <c r="DI93">
        <v>0.02</v>
      </c>
      <c r="DJ93">
        <v>44.053894431758401</v>
      </c>
      <c r="DK93">
        <v>-1.2483983380764001</v>
      </c>
      <c r="DL93">
        <v>0.24277025218183201</v>
      </c>
      <c r="DM93">
        <v>0</v>
      </c>
      <c r="DN93">
        <v>0.22096347263868801</v>
      </c>
      <c r="DO93">
        <v>-2.0103775778954301E-2</v>
      </c>
      <c r="DP93">
        <v>3.8697164984566801E-3</v>
      </c>
      <c r="DQ93">
        <v>1</v>
      </c>
      <c r="DR93">
        <v>1</v>
      </c>
      <c r="DS93">
        <v>2</v>
      </c>
      <c r="DT93" t="s">
        <v>283</v>
      </c>
      <c r="DU93">
        <v>1.8670500000000001</v>
      </c>
      <c r="DV93">
        <v>1.8635600000000001</v>
      </c>
      <c r="DW93">
        <v>1.8692</v>
      </c>
      <c r="DX93">
        <v>1.86721</v>
      </c>
      <c r="DY93">
        <v>1.8717999999999999</v>
      </c>
      <c r="DZ93">
        <v>1.86432</v>
      </c>
      <c r="EA93">
        <v>1.8658600000000001</v>
      </c>
      <c r="EB93">
        <v>1.8658399999999999</v>
      </c>
      <c r="EC93" t="s">
        <v>274</v>
      </c>
      <c r="ED93" t="s">
        <v>19</v>
      </c>
      <c r="EE93" t="s">
        <v>19</v>
      </c>
      <c r="EF93" t="s">
        <v>19</v>
      </c>
      <c r="EG93" t="s">
        <v>275</v>
      </c>
      <c r="EH93" t="s">
        <v>276</v>
      </c>
      <c r="EI93" t="s">
        <v>277</v>
      </c>
      <c r="EJ93" t="s">
        <v>277</v>
      </c>
      <c r="EK93" t="s">
        <v>277</v>
      </c>
      <c r="EL93" t="s">
        <v>277</v>
      </c>
      <c r="EM93">
        <v>0</v>
      </c>
      <c r="EN93">
        <v>100</v>
      </c>
      <c r="EO93">
        <v>100</v>
      </c>
      <c r="EP93">
        <v>0.222</v>
      </c>
      <c r="EQ93">
        <v>0.19700000000000001</v>
      </c>
      <c r="ER93">
        <v>2</v>
      </c>
      <c r="ES93">
        <v>345.96</v>
      </c>
      <c r="ET93">
        <v>514.36500000000001</v>
      </c>
      <c r="EU93">
        <v>25.000900000000001</v>
      </c>
      <c r="EV93">
        <v>29.746500000000001</v>
      </c>
      <c r="EW93">
        <v>30.0002</v>
      </c>
      <c r="EX93">
        <v>29.7363</v>
      </c>
      <c r="EY93">
        <v>29.732800000000001</v>
      </c>
      <c r="EZ93">
        <v>46.304200000000002</v>
      </c>
      <c r="FA93">
        <v>23.82</v>
      </c>
      <c r="FB93">
        <v>0</v>
      </c>
      <c r="FC93">
        <v>25</v>
      </c>
      <c r="FD93">
        <v>1000</v>
      </c>
      <c r="FE93">
        <v>21.254100000000001</v>
      </c>
      <c r="FF93">
        <v>101.32899999999999</v>
      </c>
      <c r="FG93">
        <v>101.855</v>
      </c>
    </row>
    <row r="94" spans="1:163" x14ac:dyDescent="0.2">
      <c r="A94">
        <v>78</v>
      </c>
      <c r="B94">
        <v>1566924200</v>
      </c>
      <c r="C94">
        <v>10852.2000000477</v>
      </c>
      <c r="D94" t="s">
        <v>665</v>
      </c>
      <c r="E94" t="s">
        <v>666</v>
      </c>
      <c r="F94" t="s">
        <v>667</v>
      </c>
      <c r="G94">
        <v>1566924200</v>
      </c>
      <c r="H94">
        <f t="shared" si="58"/>
        <v>3.0939376000433849E-3</v>
      </c>
      <c r="I94">
        <f t="shared" si="59"/>
        <v>17.224845136923626</v>
      </c>
      <c r="J94">
        <f>BR94 - IF(AI94&gt;1, I94*BN94*100/(AK94*CB94), 0)</f>
        <v>378.04298008232428</v>
      </c>
      <c r="K94">
        <f>((Q94-H94/2)*J94-I94)/(Q94+H94/2)</f>
        <v>232.18179147359888</v>
      </c>
      <c r="L94">
        <f>K94*(BW94+BX94)/1000</f>
        <v>22.981072315725552</v>
      </c>
      <c r="M94">
        <f>(BR94 - IF(AI94&gt;1, I94*BN94*100/(AK94*CB94), 0))*(BW94+BX94)/1000</f>
        <v>37.4182359804566</v>
      </c>
      <c r="N94">
        <f t="shared" si="60"/>
        <v>0.20807870475504439</v>
      </c>
      <c r="O94">
        <f t="shared" si="61"/>
        <v>2.2395061836476327</v>
      </c>
      <c r="P94">
        <f>H94*(1000-(1000*0.61365*EXP(17.502*T94/(240.97+T94))/(BW94+BX94)+BT94)/2)/(1000*0.61365*EXP(17.502*T94/(240.97+T94))/(BW94+BX94)-BT94)</f>
        <v>0.19790377900584216</v>
      </c>
      <c r="Q94">
        <f t="shared" si="62"/>
        <v>0.1245625652226047</v>
      </c>
      <c r="R94">
        <f t="shared" si="63"/>
        <v>273.64314868370491</v>
      </c>
      <c r="S94">
        <f>(BY94+(R94+2*0.95*0.0000000567*(((BY94+$B$7)+273)^4-(BY94+273)^4)-44100*H94)/(1.84*29.3*O94+8*0.95*0.0000000567*(BY94+273)^3))</f>
        <v>29.170147203023763</v>
      </c>
      <c r="T94">
        <f>($C$7*BZ94+$D$7*CA94+$E$7*S94)</f>
        <v>28.795200000000001</v>
      </c>
      <c r="U94">
        <f>0.61365*EXP(17.502*T94/(240.97+T94))</f>
        <v>3.9743568799426043</v>
      </c>
      <c r="V94">
        <f t="shared" si="64"/>
        <v>64.772997706461467</v>
      </c>
      <c r="W94">
        <f t="shared" si="65"/>
        <v>2.4773994721247998</v>
      </c>
      <c r="X94">
        <f t="shared" si="66"/>
        <v>3.8247411110288407</v>
      </c>
      <c r="Y94">
        <f t="shared" si="67"/>
        <v>1.4969574078178045</v>
      </c>
      <c r="Z94">
        <f>(-H94*44100)</f>
        <v>-136.44264816191327</v>
      </c>
      <c r="AA94">
        <f>2*29.3*O94*0.92*(BY94-T94)</f>
        <v>-79.746297994742093</v>
      </c>
      <c r="AB94">
        <f>2*0.95*0.0000000567*(((BY94+$B$7)+273)^4-(T94+273)^4)</f>
        <v>-7.7979504640887107</v>
      </c>
      <c r="AC94">
        <f t="shared" si="68"/>
        <v>49.656252062960817</v>
      </c>
      <c r="AD94">
        <v>-4.0901831841254697E-2</v>
      </c>
      <c r="AE94">
        <v>4.5915889439076901E-2</v>
      </c>
      <c r="AF94">
        <v>3.4364767932983402</v>
      </c>
      <c r="AG94">
        <v>137</v>
      </c>
      <c r="AH94">
        <v>27</v>
      </c>
      <c r="AI94">
        <f t="shared" si="69"/>
        <v>1.0053009507841428</v>
      </c>
      <c r="AJ94">
        <f t="shared" si="70"/>
        <v>0.53009507841428327</v>
      </c>
      <c r="AK94">
        <f t="shared" si="71"/>
        <v>51962.840579247393</v>
      </c>
      <c r="AL94">
        <v>0</v>
      </c>
      <c r="AM94">
        <v>0</v>
      </c>
      <c r="AN94">
        <v>0</v>
      </c>
      <c r="AO94">
        <f t="shared" si="72"/>
        <v>0</v>
      </c>
      <c r="AP94" t="e">
        <f t="shared" si="73"/>
        <v>#DIV/0!</v>
      </c>
      <c r="AQ94">
        <v>-1</v>
      </c>
      <c r="AR94" t="s">
        <v>668</v>
      </c>
      <c r="AS94">
        <v>700.42826923076905</v>
      </c>
      <c r="AT94">
        <v>1046.3599999999999</v>
      </c>
      <c r="AU94">
        <f t="shared" si="74"/>
        <v>0.33060488815439326</v>
      </c>
      <c r="AV94">
        <v>0.5</v>
      </c>
      <c r="AW94">
        <f t="shared" si="75"/>
        <v>1429.4376001003891</v>
      </c>
      <c r="AX94">
        <f>I94</f>
        <v>17.224845136923626</v>
      </c>
      <c r="AY94">
        <f t="shared" si="76"/>
        <v>236.28952895243674</v>
      </c>
      <c r="AZ94">
        <f t="shared" si="77"/>
        <v>0.50573416415000572</v>
      </c>
      <c r="BA94">
        <f t="shared" si="78"/>
        <v>1.2749661220359461E-2</v>
      </c>
      <c r="BB94">
        <f t="shared" si="79"/>
        <v>-1</v>
      </c>
      <c r="BC94" t="s">
        <v>669</v>
      </c>
      <c r="BD94">
        <v>517.17999999999995</v>
      </c>
      <c r="BE94">
        <f t="shared" si="80"/>
        <v>529.17999999999995</v>
      </c>
      <c r="BF94">
        <f t="shared" si="81"/>
        <v>0.6537127834937656</v>
      </c>
      <c r="BG94">
        <f t="shared" si="82"/>
        <v>2.0232027533934027</v>
      </c>
      <c r="BH94">
        <f t="shared" si="83"/>
        <v>0.33060488815439321</v>
      </c>
      <c r="BI94" t="e">
        <f t="shared" si="84"/>
        <v>#DIV/0!</v>
      </c>
      <c r="BJ94">
        <f t="shared" si="85"/>
        <v>1700.26</v>
      </c>
      <c r="BK94">
        <f t="shared" si="86"/>
        <v>1429.4376001003891</v>
      </c>
      <c r="BL94">
        <f>($B$11*$D$9+$C$11*$D$9+$F$11*((CR94+CJ94)/MAX(CR94+CJ94+CS94, 0.1)*$I$9+CS94/MAX(CR94+CJ94+CS94, 0.1)*$J$9))/($B$11+$C$11+$F$11)</f>
        <v>0.84071706686059144</v>
      </c>
      <c r="BM94">
        <f>($B$11*$K$9+$C$11*$K$9+$F$11*((CR94+CJ94)/MAX(CR94+CJ94+CS94, 0.1)*$P$9+CS94/MAX(CR94+CJ94+CS94, 0.1)*$Q$9))/($B$11+$C$11+$F$11)</f>
        <v>0.19143413372118306</v>
      </c>
      <c r="BN94">
        <v>6</v>
      </c>
      <c r="BO94">
        <v>0.5</v>
      </c>
      <c r="BP94" t="s">
        <v>271</v>
      </c>
      <c r="BQ94">
        <v>1566924200</v>
      </c>
      <c r="BR94">
        <v>378.04300000000001</v>
      </c>
      <c r="BS94">
        <v>400.00299999999999</v>
      </c>
      <c r="BT94">
        <v>25.029599999999999</v>
      </c>
      <c r="BU94">
        <v>21.430099999999999</v>
      </c>
      <c r="BV94">
        <v>500.1</v>
      </c>
      <c r="BW94">
        <v>98.778800000000004</v>
      </c>
      <c r="BX94">
        <v>0.199988</v>
      </c>
      <c r="BY94">
        <v>28.134699999999999</v>
      </c>
      <c r="BZ94">
        <v>28.795200000000001</v>
      </c>
      <c r="CA94">
        <v>999.9</v>
      </c>
      <c r="CB94">
        <v>9985.6200000000008</v>
      </c>
      <c r="CC94">
        <v>0</v>
      </c>
      <c r="CD94">
        <v>12.9086</v>
      </c>
      <c r="CE94">
        <v>1700.26</v>
      </c>
      <c r="CF94">
        <v>0.97602800000000001</v>
      </c>
      <c r="CG94">
        <v>2.3972199999999999E-2</v>
      </c>
      <c r="CH94">
        <v>0</v>
      </c>
      <c r="CI94">
        <v>700.26700000000005</v>
      </c>
      <c r="CJ94">
        <v>4.99986</v>
      </c>
      <c r="CK94">
        <v>12101.6</v>
      </c>
      <c r="CL94">
        <v>13811.5</v>
      </c>
      <c r="CM94">
        <v>44.811999999999998</v>
      </c>
      <c r="CN94">
        <v>46.375</v>
      </c>
      <c r="CO94">
        <v>45.561999999999998</v>
      </c>
      <c r="CP94">
        <v>45.436999999999998</v>
      </c>
      <c r="CQ94">
        <v>46.561999999999998</v>
      </c>
      <c r="CR94">
        <v>1654.62</v>
      </c>
      <c r="CS94">
        <v>40.64</v>
      </c>
      <c r="CT94">
        <v>0</v>
      </c>
      <c r="CU94">
        <v>705.59999990463302</v>
      </c>
      <c r="CV94">
        <v>700.42826923076905</v>
      </c>
      <c r="CW94">
        <v>-2.9104615272071501</v>
      </c>
      <c r="CX94">
        <v>-51.282051221527503</v>
      </c>
      <c r="CY94">
        <v>12104.007692307699</v>
      </c>
      <c r="CZ94">
        <v>15</v>
      </c>
      <c r="DA94">
        <v>1566924228</v>
      </c>
      <c r="DB94" t="s">
        <v>670</v>
      </c>
      <c r="DC94">
        <v>78</v>
      </c>
      <c r="DD94">
        <v>-0.183</v>
      </c>
      <c r="DE94">
        <v>0.20499999999999999</v>
      </c>
      <c r="DF94">
        <v>400</v>
      </c>
      <c r="DG94">
        <v>22</v>
      </c>
      <c r="DH94">
        <v>0.12</v>
      </c>
      <c r="DI94">
        <v>0.03</v>
      </c>
      <c r="DJ94">
        <v>16.910440797844299</v>
      </c>
      <c r="DK94">
        <v>0.24539546355012201</v>
      </c>
      <c r="DL94">
        <v>8.3471563961832695E-2</v>
      </c>
      <c r="DM94">
        <v>1</v>
      </c>
      <c r="DN94">
        <v>0.21024237234971599</v>
      </c>
      <c r="DO94">
        <v>-1.1097233380347E-2</v>
      </c>
      <c r="DP94">
        <v>2.2657490745546099E-3</v>
      </c>
      <c r="DQ94">
        <v>1</v>
      </c>
      <c r="DR94">
        <v>2</v>
      </c>
      <c r="DS94">
        <v>2</v>
      </c>
      <c r="DT94" t="s">
        <v>273</v>
      </c>
      <c r="DU94">
        <v>1.86707</v>
      </c>
      <c r="DV94">
        <v>1.8635600000000001</v>
      </c>
      <c r="DW94">
        <v>1.8692</v>
      </c>
      <c r="DX94">
        <v>1.8672</v>
      </c>
      <c r="DY94">
        <v>1.8717999999999999</v>
      </c>
      <c r="DZ94">
        <v>1.86432</v>
      </c>
      <c r="EA94">
        <v>1.8658699999999999</v>
      </c>
      <c r="EB94">
        <v>1.8658399999999999</v>
      </c>
      <c r="EC94" t="s">
        <v>274</v>
      </c>
      <c r="ED94" t="s">
        <v>19</v>
      </c>
      <c r="EE94" t="s">
        <v>19</v>
      </c>
      <c r="EF94" t="s">
        <v>19</v>
      </c>
      <c r="EG94" t="s">
        <v>275</v>
      </c>
      <c r="EH94" t="s">
        <v>276</v>
      </c>
      <c r="EI94" t="s">
        <v>277</v>
      </c>
      <c r="EJ94" t="s">
        <v>277</v>
      </c>
      <c r="EK94" t="s">
        <v>277</v>
      </c>
      <c r="EL94" t="s">
        <v>277</v>
      </c>
      <c r="EM94">
        <v>0</v>
      </c>
      <c r="EN94">
        <v>100</v>
      </c>
      <c r="EO94">
        <v>100</v>
      </c>
      <c r="EP94">
        <v>-0.183</v>
      </c>
      <c r="EQ94">
        <v>0.20499999999999999</v>
      </c>
      <c r="ER94">
        <v>2</v>
      </c>
      <c r="ES94">
        <v>345.38299999999998</v>
      </c>
      <c r="ET94">
        <v>513.03800000000001</v>
      </c>
      <c r="EU94">
        <v>25.000599999999999</v>
      </c>
      <c r="EV94">
        <v>29.861899999999999</v>
      </c>
      <c r="EW94">
        <v>29.9999</v>
      </c>
      <c r="EX94">
        <v>29.903199999999998</v>
      </c>
      <c r="EY94">
        <v>29.9055</v>
      </c>
      <c r="EZ94">
        <v>22.177199999999999</v>
      </c>
      <c r="FA94">
        <v>22.511800000000001</v>
      </c>
      <c r="FB94">
        <v>0</v>
      </c>
      <c r="FC94">
        <v>25</v>
      </c>
      <c r="FD94">
        <v>400</v>
      </c>
      <c r="FE94">
        <v>21.5168</v>
      </c>
      <c r="FF94">
        <v>101.304</v>
      </c>
      <c r="FG94">
        <v>101.84099999999999</v>
      </c>
    </row>
    <row r="95" spans="1:163" x14ac:dyDescent="0.2">
      <c r="A95">
        <v>79</v>
      </c>
      <c r="B95">
        <v>1566924341.5999999</v>
      </c>
      <c r="C95">
        <v>10993.7999999523</v>
      </c>
      <c r="D95" t="s">
        <v>671</v>
      </c>
      <c r="E95" t="s">
        <v>672</v>
      </c>
      <c r="F95" t="s">
        <v>667</v>
      </c>
      <c r="G95">
        <v>1566924341.5999999</v>
      </c>
      <c r="H95">
        <f t="shared" si="58"/>
        <v>2.9747576127094545E-3</v>
      </c>
      <c r="I95">
        <f t="shared" si="59"/>
        <v>12.44327267126619</v>
      </c>
      <c r="J95">
        <f>BR95 - IF(AI95&gt;1, I95*BN95*100/(AK95*CB95), 0)</f>
        <v>284.1119858646897</v>
      </c>
      <c r="K95">
        <f>((Q95-H95/2)*J95-I95)/(Q95+H95/2)</f>
        <v>173.38235227062771</v>
      </c>
      <c r="L95">
        <f>K95*(BW95+BX95)/1000</f>
        <v>17.161377945687935</v>
      </c>
      <c r="M95">
        <f>(BR95 - IF(AI95&gt;1, I95*BN95*100/(AK95*CB95), 0))*(BW95+BX95)/1000</f>
        <v>28.121392428183579</v>
      </c>
      <c r="N95">
        <f t="shared" si="60"/>
        <v>0.19751377149268359</v>
      </c>
      <c r="O95">
        <f t="shared" si="61"/>
        <v>2.2535238058166587</v>
      </c>
      <c r="P95">
        <f>H95*(1000-(1000*0.61365*EXP(17.502*T95/(240.97+T95))/(BW95+BX95)+BT95)/2)/(1000*0.61365*EXP(17.502*T95/(240.97+T95))/(BW95+BX95)-BT95)</f>
        <v>0.18837566647694604</v>
      </c>
      <c r="Q95">
        <f t="shared" si="62"/>
        <v>0.11852057690308945</v>
      </c>
      <c r="R95">
        <f t="shared" si="63"/>
        <v>273.58090508490426</v>
      </c>
      <c r="S95">
        <f>(BY95+(R95+2*0.95*0.0000000567*(((BY95+$B$7)+273)^4-(BY95+273)^4)-44100*H95)/(1.84*29.3*O95+8*0.95*0.0000000567*(BY95+273)^3))</f>
        <v>29.260494860949397</v>
      </c>
      <c r="T95">
        <f>($C$7*BZ95+$D$7*CA95+$E$7*S95)</f>
        <v>28.937000000000001</v>
      </c>
      <c r="U95">
        <f>0.61365*EXP(17.502*T95/(240.97+T95))</f>
        <v>4.007134576575619</v>
      </c>
      <c r="V95">
        <f t="shared" si="64"/>
        <v>65.026926904742794</v>
      </c>
      <c r="W95">
        <f t="shared" si="65"/>
        <v>2.4954233131211998</v>
      </c>
      <c r="X95">
        <f t="shared" si="66"/>
        <v>3.8375230568356971</v>
      </c>
      <c r="Y95">
        <f t="shared" si="67"/>
        <v>1.5117112634544192</v>
      </c>
      <c r="Z95">
        <f>(-H95*44100)</f>
        <v>-131.18681072048693</v>
      </c>
      <c r="AA95">
        <f>2*29.3*O95*0.92*(BY95-T95)</f>
        <v>-90.511521687294959</v>
      </c>
      <c r="AB95">
        <f>2*0.95*0.0000000567*(((BY95+$B$7)+273)^4-(T95+273)^4)</f>
        <v>-8.8042878382731438</v>
      </c>
      <c r="AC95">
        <f t="shared" si="68"/>
        <v>43.078284838849243</v>
      </c>
      <c r="AD95">
        <v>-4.1278680521514698E-2</v>
      </c>
      <c r="AE95">
        <v>4.6338935096426302E-2</v>
      </c>
      <c r="AF95">
        <v>3.46152269401263</v>
      </c>
      <c r="AG95">
        <v>137</v>
      </c>
      <c r="AH95">
        <v>27</v>
      </c>
      <c r="AI95">
        <f t="shared" si="69"/>
        <v>1.0052553207778978</v>
      </c>
      <c r="AJ95">
        <f t="shared" si="70"/>
        <v>0.52553207778978095</v>
      </c>
      <c r="AK95">
        <f t="shared" si="71"/>
        <v>52411.635661053086</v>
      </c>
      <c r="AL95">
        <v>0</v>
      </c>
      <c r="AM95">
        <v>0</v>
      </c>
      <c r="AN95">
        <v>0</v>
      </c>
      <c r="AO95">
        <f t="shared" si="72"/>
        <v>0</v>
      </c>
      <c r="AP95" t="e">
        <f t="shared" si="73"/>
        <v>#DIV/0!</v>
      </c>
      <c r="AQ95">
        <v>-1</v>
      </c>
      <c r="AR95" t="s">
        <v>673</v>
      </c>
      <c r="AS95">
        <v>697.707538461539</v>
      </c>
      <c r="AT95">
        <v>1038.06</v>
      </c>
      <c r="AU95">
        <f t="shared" si="74"/>
        <v>0.32787359260395443</v>
      </c>
      <c r="AV95">
        <v>0.5</v>
      </c>
      <c r="AW95">
        <f t="shared" si="75"/>
        <v>1429.1100001004122</v>
      </c>
      <c r="AX95">
        <f>I95</f>
        <v>12.44327267126619</v>
      </c>
      <c r="AY95">
        <f t="shared" si="76"/>
        <v>234.28371497957991</v>
      </c>
      <c r="AZ95">
        <f t="shared" si="77"/>
        <v>0.49530855634549065</v>
      </c>
      <c r="BA95">
        <f t="shared" si="78"/>
        <v>9.4067445265386407E-3</v>
      </c>
      <c r="BB95">
        <f t="shared" si="79"/>
        <v>-1</v>
      </c>
      <c r="BC95" t="s">
        <v>674</v>
      </c>
      <c r="BD95">
        <v>523.9</v>
      </c>
      <c r="BE95">
        <f t="shared" si="80"/>
        <v>514.16</v>
      </c>
      <c r="BF95">
        <f t="shared" si="81"/>
        <v>0.66195826501178812</v>
      </c>
      <c r="BG95">
        <f t="shared" si="82"/>
        <v>1.9814086657759113</v>
      </c>
      <c r="BH95">
        <f t="shared" si="83"/>
        <v>0.32787359260395443</v>
      </c>
      <c r="BI95" t="e">
        <f t="shared" si="84"/>
        <v>#DIV/0!</v>
      </c>
      <c r="BJ95">
        <f t="shared" si="85"/>
        <v>1699.87</v>
      </c>
      <c r="BK95">
        <f t="shared" si="86"/>
        <v>1429.1100001004122</v>
      </c>
      <c r="BL95">
        <f>($B$11*$D$9+$C$11*$D$9+$F$11*((CR95+CJ95)/MAX(CR95+CJ95+CS95, 0.1)*$I$9+CS95/MAX(CR95+CJ95+CS95, 0.1)*$J$9))/($B$11+$C$11+$F$11)</f>
        <v>0.84071723137675958</v>
      </c>
      <c r="BM95">
        <f>($B$11*$K$9+$C$11*$K$9+$F$11*((CR95+CJ95)/MAX(CR95+CJ95+CS95, 0.1)*$P$9+CS95/MAX(CR95+CJ95+CS95, 0.1)*$Q$9))/($B$11+$C$11+$F$11)</f>
        <v>0.19143446275351925</v>
      </c>
      <c r="BN95">
        <v>6</v>
      </c>
      <c r="BO95">
        <v>0.5</v>
      </c>
      <c r="BP95" t="s">
        <v>271</v>
      </c>
      <c r="BQ95">
        <v>1566924341.5999999</v>
      </c>
      <c r="BR95">
        <v>284.11200000000002</v>
      </c>
      <c r="BS95">
        <v>299.97800000000001</v>
      </c>
      <c r="BT95">
        <v>25.211400000000001</v>
      </c>
      <c r="BU95">
        <v>21.750800000000002</v>
      </c>
      <c r="BV95">
        <v>500.065</v>
      </c>
      <c r="BW95">
        <v>98.78</v>
      </c>
      <c r="BX95">
        <v>0.199958</v>
      </c>
      <c r="BY95">
        <v>28.192</v>
      </c>
      <c r="BZ95">
        <v>28.937000000000001</v>
      </c>
      <c r="CA95">
        <v>999.9</v>
      </c>
      <c r="CB95">
        <v>10077.5</v>
      </c>
      <c r="CC95">
        <v>0</v>
      </c>
      <c r="CD95">
        <v>13.1683</v>
      </c>
      <c r="CE95">
        <v>1699.87</v>
      </c>
      <c r="CF95">
        <v>0.97602299999999997</v>
      </c>
      <c r="CG95">
        <v>2.3976500000000001E-2</v>
      </c>
      <c r="CH95">
        <v>0</v>
      </c>
      <c r="CI95">
        <v>697.89400000000001</v>
      </c>
      <c r="CJ95">
        <v>4.99986</v>
      </c>
      <c r="CK95">
        <v>12048.1</v>
      </c>
      <c r="CL95">
        <v>13808.3</v>
      </c>
      <c r="CM95">
        <v>44.875</v>
      </c>
      <c r="CN95">
        <v>46.561999999999998</v>
      </c>
      <c r="CO95">
        <v>45.625</v>
      </c>
      <c r="CP95">
        <v>45.625</v>
      </c>
      <c r="CQ95">
        <v>46.686999999999998</v>
      </c>
      <c r="CR95">
        <v>1654.23</v>
      </c>
      <c r="CS95">
        <v>40.64</v>
      </c>
      <c r="CT95">
        <v>0</v>
      </c>
      <c r="CU95">
        <v>141</v>
      </c>
      <c r="CV95">
        <v>697.707538461539</v>
      </c>
      <c r="CW95">
        <v>1.0825982780335901</v>
      </c>
      <c r="CX95">
        <v>7.4051280078639303</v>
      </c>
      <c r="CY95">
        <v>12059.430769230799</v>
      </c>
      <c r="CZ95">
        <v>15</v>
      </c>
      <c r="DA95">
        <v>1566924296.5999999</v>
      </c>
      <c r="DB95" t="s">
        <v>675</v>
      </c>
      <c r="DC95">
        <v>79</v>
      </c>
      <c r="DD95">
        <v>-0.25900000000000001</v>
      </c>
      <c r="DE95">
        <v>0.20799999999999999</v>
      </c>
      <c r="DF95">
        <v>300</v>
      </c>
      <c r="DG95">
        <v>22</v>
      </c>
      <c r="DH95">
        <v>0.09</v>
      </c>
      <c r="DI95">
        <v>0.03</v>
      </c>
      <c r="DJ95">
        <v>12.3967410305315</v>
      </c>
      <c r="DK95">
        <v>0.13061021625572999</v>
      </c>
      <c r="DL95">
        <v>7.3263105112878701E-2</v>
      </c>
      <c r="DM95">
        <v>1</v>
      </c>
      <c r="DN95">
        <v>0.19693757206556001</v>
      </c>
      <c r="DO95">
        <v>4.8347353349300903E-3</v>
      </c>
      <c r="DP95">
        <v>1.58646084194785E-3</v>
      </c>
      <c r="DQ95">
        <v>1</v>
      </c>
      <c r="DR95">
        <v>2</v>
      </c>
      <c r="DS95">
        <v>2</v>
      </c>
      <c r="DT95" t="s">
        <v>273</v>
      </c>
      <c r="DU95">
        <v>1.86707</v>
      </c>
      <c r="DV95">
        <v>1.8635600000000001</v>
      </c>
      <c r="DW95">
        <v>1.8692</v>
      </c>
      <c r="DX95">
        <v>1.86721</v>
      </c>
      <c r="DY95">
        <v>1.8717999999999999</v>
      </c>
      <c r="DZ95">
        <v>1.86432</v>
      </c>
      <c r="EA95">
        <v>1.8658699999999999</v>
      </c>
      <c r="EB95">
        <v>1.8658399999999999</v>
      </c>
      <c r="EC95" t="s">
        <v>274</v>
      </c>
      <c r="ED95" t="s">
        <v>19</v>
      </c>
      <c r="EE95" t="s">
        <v>19</v>
      </c>
      <c r="EF95" t="s">
        <v>19</v>
      </c>
      <c r="EG95" t="s">
        <v>275</v>
      </c>
      <c r="EH95" t="s">
        <v>276</v>
      </c>
      <c r="EI95" t="s">
        <v>277</v>
      </c>
      <c r="EJ95" t="s">
        <v>277</v>
      </c>
      <c r="EK95" t="s">
        <v>277</v>
      </c>
      <c r="EL95" t="s">
        <v>277</v>
      </c>
      <c r="EM95">
        <v>0</v>
      </c>
      <c r="EN95">
        <v>100</v>
      </c>
      <c r="EO95">
        <v>100</v>
      </c>
      <c r="EP95">
        <v>-0.25900000000000001</v>
      </c>
      <c r="EQ95">
        <v>0.20799999999999999</v>
      </c>
      <c r="ER95">
        <v>2</v>
      </c>
      <c r="ES95">
        <v>345.01100000000002</v>
      </c>
      <c r="ET95">
        <v>512.702</v>
      </c>
      <c r="EU95">
        <v>25.000399999999999</v>
      </c>
      <c r="EV95">
        <v>29.869</v>
      </c>
      <c r="EW95">
        <v>30.0002</v>
      </c>
      <c r="EX95">
        <v>29.908300000000001</v>
      </c>
      <c r="EY95">
        <v>29.910599999999999</v>
      </c>
      <c r="EZ95">
        <v>17.696000000000002</v>
      </c>
      <c r="FA95">
        <v>21.622699999999998</v>
      </c>
      <c r="FB95">
        <v>1.4691700000000001</v>
      </c>
      <c r="FC95">
        <v>25</v>
      </c>
      <c r="FD95">
        <v>300</v>
      </c>
      <c r="FE95">
        <v>21.695699999999999</v>
      </c>
      <c r="FF95">
        <v>101.30200000000001</v>
      </c>
      <c r="FG95">
        <v>101.837</v>
      </c>
    </row>
    <row r="96" spans="1:163" x14ac:dyDescent="0.2">
      <c r="A96">
        <v>80</v>
      </c>
      <c r="B96">
        <v>1566924452.5999999</v>
      </c>
      <c r="C96">
        <v>11104.7999999523</v>
      </c>
      <c r="D96" t="s">
        <v>676</v>
      </c>
      <c r="E96" t="s">
        <v>677</v>
      </c>
      <c r="F96" t="s">
        <v>667</v>
      </c>
      <c r="G96">
        <v>1566924452.5999999</v>
      </c>
      <c r="H96">
        <f t="shared" si="58"/>
        <v>2.9898292957667287E-3</v>
      </c>
      <c r="I96">
        <f t="shared" si="59"/>
        <v>10.354936166520201</v>
      </c>
      <c r="J96">
        <f>BR96 - IF(AI96&gt;1, I96*BN96*100/(AK96*CB96), 0)</f>
        <v>236.81998816162653</v>
      </c>
      <c r="K96">
        <f>((Q96-H96/2)*J96-I96)/(Q96+H96/2)</f>
        <v>145.7830073946364</v>
      </c>
      <c r="L96">
        <f>K96*(BW96+BX96)/1000</f>
        <v>14.429371880552436</v>
      </c>
      <c r="M96">
        <f>(BR96 - IF(AI96&gt;1, I96*BN96*100/(AK96*CB96), 0))*(BW96+BX96)/1000</f>
        <v>23.440068489476488</v>
      </c>
      <c r="N96">
        <f t="shared" si="60"/>
        <v>0.2001484638323941</v>
      </c>
      <c r="O96">
        <f t="shared" si="61"/>
        <v>2.248464880292758</v>
      </c>
      <c r="P96">
        <f>H96*(1000-(1000*0.61365*EXP(17.502*T96/(240.97+T96))/(BW96+BX96)+BT96)/2)/(1000*0.61365*EXP(17.502*T96/(240.97+T96))/(BW96+BX96)-BT96)</f>
        <v>0.19075112649198342</v>
      </c>
      <c r="Q96">
        <f t="shared" si="62"/>
        <v>0.12002699229304173</v>
      </c>
      <c r="R96">
        <f t="shared" si="63"/>
        <v>273.5761171157734</v>
      </c>
      <c r="S96">
        <f>(BY96+(R96+2*0.95*0.0000000567*(((BY96+$B$7)+273)^4-(BY96+273)^4)-44100*H96)/(1.84*29.3*O96+8*0.95*0.0000000567*(BY96+273)^3))</f>
        <v>29.236672110052496</v>
      </c>
      <c r="T96">
        <f>($C$7*BZ96+$D$7*CA96+$E$7*S96)</f>
        <v>28.902100000000001</v>
      </c>
      <c r="U96">
        <f>0.61365*EXP(17.502*T96/(240.97+T96))</f>
        <v>3.9990454960644648</v>
      </c>
      <c r="V96">
        <f t="shared" si="64"/>
        <v>65.188875908572271</v>
      </c>
      <c r="W96">
        <f t="shared" si="65"/>
        <v>2.4985815661977004</v>
      </c>
      <c r="X96">
        <f t="shared" si="66"/>
        <v>3.8328342548841823</v>
      </c>
      <c r="Y96">
        <f t="shared" si="67"/>
        <v>1.5004639298667644</v>
      </c>
      <c r="Z96">
        <f>(-H96*44100)</f>
        <v>-131.85147194331273</v>
      </c>
      <c r="AA96">
        <f>2*29.3*O96*0.92*(BY96-T96)</f>
        <v>-88.623385359719677</v>
      </c>
      <c r="AB96">
        <f>2*0.95*0.0000000567*(((BY96+$B$7)+273)^4-(T96+273)^4)</f>
        <v>-8.6376172980677435</v>
      </c>
      <c r="AC96">
        <f t="shared" si="68"/>
        <v>44.463642514673225</v>
      </c>
      <c r="AD96">
        <v>-4.1142432427061899E-2</v>
      </c>
      <c r="AE96">
        <v>4.6185984674414399E-2</v>
      </c>
      <c r="AF96">
        <v>3.4524765396205002</v>
      </c>
      <c r="AG96">
        <v>137</v>
      </c>
      <c r="AH96">
        <v>27</v>
      </c>
      <c r="AI96">
        <f t="shared" si="69"/>
        <v>1.0052717084357463</v>
      </c>
      <c r="AJ96">
        <f t="shared" si="70"/>
        <v>0.5271708435746314</v>
      </c>
      <c r="AK96">
        <f t="shared" si="71"/>
        <v>52249.560359534873</v>
      </c>
      <c r="AL96">
        <v>0</v>
      </c>
      <c r="AM96">
        <v>0</v>
      </c>
      <c r="AN96">
        <v>0</v>
      </c>
      <c r="AO96">
        <f t="shared" si="72"/>
        <v>0</v>
      </c>
      <c r="AP96" t="e">
        <f t="shared" si="73"/>
        <v>#DIV/0!</v>
      </c>
      <c r="AQ96">
        <v>-1</v>
      </c>
      <c r="AR96" t="s">
        <v>678</v>
      </c>
      <c r="AS96">
        <v>693.78842307692298</v>
      </c>
      <c r="AT96">
        <v>1021.75</v>
      </c>
      <c r="AU96">
        <f t="shared" si="74"/>
        <v>0.32098025634751848</v>
      </c>
      <c r="AV96">
        <v>0.5</v>
      </c>
      <c r="AW96">
        <f t="shared" si="75"/>
        <v>1429.084800100414</v>
      </c>
      <c r="AX96">
        <f>I96</f>
        <v>10.354936166520201</v>
      </c>
      <c r="AY96">
        <f t="shared" si="76"/>
        <v>229.35400273928653</v>
      </c>
      <c r="AZ96">
        <f t="shared" si="77"/>
        <v>0.48529483728896505</v>
      </c>
      <c r="BA96">
        <f t="shared" si="78"/>
        <v>7.9455999851949666E-3</v>
      </c>
      <c r="BB96">
        <f t="shared" si="79"/>
        <v>-1</v>
      </c>
      <c r="BC96" t="s">
        <v>679</v>
      </c>
      <c r="BD96">
        <v>525.9</v>
      </c>
      <c r="BE96">
        <f t="shared" si="80"/>
        <v>495.85</v>
      </c>
      <c r="BF96">
        <f t="shared" si="81"/>
        <v>0.66141288075643234</v>
      </c>
      <c r="BG96">
        <f t="shared" si="82"/>
        <v>1.9428598592888382</v>
      </c>
      <c r="BH96">
        <f t="shared" si="83"/>
        <v>0.32098025634751848</v>
      </c>
      <c r="BI96" t="e">
        <f t="shared" si="84"/>
        <v>#DIV/0!</v>
      </c>
      <c r="BJ96">
        <f t="shared" si="85"/>
        <v>1699.84</v>
      </c>
      <c r="BK96">
        <f t="shared" si="86"/>
        <v>1429.084800100414</v>
      </c>
      <c r="BL96">
        <f>($B$11*$D$9+$C$11*$D$9+$F$11*((CR96+CJ96)/MAX(CR96+CJ96+CS96, 0.1)*$I$9+CS96/MAX(CR96+CJ96+CS96, 0.1)*$J$9))/($B$11+$C$11+$F$11)</f>
        <v>0.84071724403497627</v>
      </c>
      <c r="BM96">
        <f>($B$11*$K$9+$C$11*$K$9+$F$11*((CR96+CJ96)/MAX(CR96+CJ96+CS96, 0.1)*$P$9+CS96/MAX(CR96+CJ96+CS96, 0.1)*$Q$9))/($B$11+$C$11+$F$11)</f>
        <v>0.19143448806995267</v>
      </c>
      <c r="BN96">
        <v>6</v>
      </c>
      <c r="BO96">
        <v>0.5</v>
      </c>
      <c r="BP96" t="s">
        <v>271</v>
      </c>
      <c r="BQ96">
        <v>1566924452.5999999</v>
      </c>
      <c r="BR96">
        <v>236.82</v>
      </c>
      <c r="BS96">
        <v>250.03</v>
      </c>
      <c r="BT96">
        <v>25.2437</v>
      </c>
      <c r="BU96">
        <v>21.7654</v>
      </c>
      <c r="BV96">
        <v>500.01600000000002</v>
      </c>
      <c r="BW96">
        <v>98.778400000000005</v>
      </c>
      <c r="BX96">
        <v>0.200021</v>
      </c>
      <c r="BY96">
        <v>28.170999999999999</v>
      </c>
      <c r="BZ96">
        <v>28.902100000000001</v>
      </c>
      <c r="CA96">
        <v>999.9</v>
      </c>
      <c r="CB96">
        <v>10044.4</v>
      </c>
      <c r="CC96">
        <v>0</v>
      </c>
      <c r="CD96">
        <v>13.2674</v>
      </c>
      <c r="CE96">
        <v>1699.84</v>
      </c>
      <c r="CF96">
        <v>0.97602299999999997</v>
      </c>
      <c r="CG96">
        <v>2.3976500000000001E-2</v>
      </c>
      <c r="CH96">
        <v>0</v>
      </c>
      <c r="CI96">
        <v>693.58799999999997</v>
      </c>
      <c r="CJ96">
        <v>4.99986</v>
      </c>
      <c r="CK96">
        <v>11989</v>
      </c>
      <c r="CL96">
        <v>13808.1</v>
      </c>
      <c r="CM96">
        <v>44.875</v>
      </c>
      <c r="CN96">
        <v>46.5</v>
      </c>
      <c r="CO96">
        <v>45.686999999999998</v>
      </c>
      <c r="CP96">
        <v>45.561999999999998</v>
      </c>
      <c r="CQ96">
        <v>46.686999999999998</v>
      </c>
      <c r="CR96">
        <v>1654.2</v>
      </c>
      <c r="CS96">
        <v>40.64</v>
      </c>
      <c r="CT96">
        <v>0</v>
      </c>
      <c r="CU96">
        <v>110.40000009536701</v>
      </c>
      <c r="CV96">
        <v>693.78842307692298</v>
      </c>
      <c r="CW96">
        <v>-1.4000341927773501</v>
      </c>
      <c r="CX96">
        <v>18.345299089580699</v>
      </c>
      <c r="CY96">
        <v>11986.6769230769</v>
      </c>
      <c r="CZ96">
        <v>15</v>
      </c>
      <c r="DA96">
        <v>1566924408.0999999</v>
      </c>
      <c r="DB96" t="s">
        <v>680</v>
      </c>
      <c r="DC96">
        <v>80</v>
      </c>
      <c r="DD96">
        <v>-0.20399999999999999</v>
      </c>
      <c r="DE96">
        <v>0.20799999999999999</v>
      </c>
      <c r="DF96">
        <v>250</v>
      </c>
      <c r="DG96">
        <v>22</v>
      </c>
      <c r="DH96">
        <v>0.09</v>
      </c>
      <c r="DI96">
        <v>0.02</v>
      </c>
      <c r="DJ96">
        <v>10.2625775519295</v>
      </c>
      <c r="DK96">
        <v>0.15001939407598699</v>
      </c>
      <c r="DL96">
        <v>0.118861793857304</v>
      </c>
      <c r="DM96">
        <v>1</v>
      </c>
      <c r="DN96">
        <v>0.19862079584519701</v>
      </c>
      <c r="DO96">
        <v>5.6961852845419797E-3</v>
      </c>
      <c r="DP96">
        <v>2.70494212457713E-3</v>
      </c>
      <c r="DQ96">
        <v>1</v>
      </c>
      <c r="DR96">
        <v>2</v>
      </c>
      <c r="DS96">
        <v>2</v>
      </c>
      <c r="DT96" t="s">
        <v>273</v>
      </c>
      <c r="DU96">
        <v>1.86707</v>
      </c>
      <c r="DV96">
        <v>1.8635600000000001</v>
      </c>
      <c r="DW96">
        <v>1.8692</v>
      </c>
      <c r="DX96">
        <v>1.8672200000000001</v>
      </c>
      <c r="DY96">
        <v>1.8717999999999999</v>
      </c>
      <c r="DZ96">
        <v>1.86432</v>
      </c>
      <c r="EA96">
        <v>1.8658999999999999</v>
      </c>
      <c r="EB96">
        <v>1.8658399999999999</v>
      </c>
      <c r="EC96" t="s">
        <v>274</v>
      </c>
      <c r="ED96" t="s">
        <v>19</v>
      </c>
      <c r="EE96" t="s">
        <v>19</v>
      </c>
      <c r="EF96" t="s">
        <v>19</v>
      </c>
      <c r="EG96" t="s">
        <v>275</v>
      </c>
      <c r="EH96" t="s">
        <v>276</v>
      </c>
      <c r="EI96" t="s">
        <v>277</v>
      </c>
      <c r="EJ96" t="s">
        <v>277</v>
      </c>
      <c r="EK96" t="s">
        <v>277</v>
      </c>
      <c r="EL96" t="s">
        <v>277</v>
      </c>
      <c r="EM96">
        <v>0</v>
      </c>
      <c r="EN96">
        <v>100</v>
      </c>
      <c r="EO96">
        <v>100</v>
      </c>
      <c r="EP96">
        <v>-0.20399999999999999</v>
      </c>
      <c r="EQ96">
        <v>0.20799999999999999</v>
      </c>
      <c r="ER96">
        <v>2</v>
      </c>
      <c r="ES96">
        <v>344.947</v>
      </c>
      <c r="ET96">
        <v>512.40800000000002</v>
      </c>
      <c r="EU96">
        <v>24.999400000000001</v>
      </c>
      <c r="EV96">
        <v>29.8825</v>
      </c>
      <c r="EW96">
        <v>30</v>
      </c>
      <c r="EX96">
        <v>29.916</v>
      </c>
      <c r="EY96">
        <v>29.918299999999999</v>
      </c>
      <c r="EZ96">
        <v>15.3833</v>
      </c>
      <c r="FA96">
        <v>21.678100000000001</v>
      </c>
      <c r="FB96">
        <v>2.3896500000000001</v>
      </c>
      <c r="FC96">
        <v>25</v>
      </c>
      <c r="FD96">
        <v>250</v>
      </c>
      <c r="FE96">
        <v>21.680399999999999</v>
      </c>
      <c r="FF96">
        <v>101.298</v>
      </c>
      <c r="FG96">
        <v>101.837</v>
      </c>
    </row>
    <row r="97" spans="1:163" x14ac:dyDescent="0.2">
      <c r="A97">
        <v>81</v>
      </c>
      <c r="B97">
        <v>1566924563.0999999</v>
      </c>
      <c r="C97">
        <v>11215.2999999523</v>
      </c>
      <c r="D97" t="s">
        <v>681</v>
      </c>
      <c r="E97" t="s">
        <v>682</v>
      </c>
      <c r="F97" t="s">
        <v>667</v>
      </c>
      <c r="G97">
        <v>1566924563.0999999</v>
      </c>
      <c r="H97">
        <f t="shared" si="58"/>
        <v>3.0905495611669941E-3</v>
      </c>
      <c r="I97">
        <f t="shared" si="59"/>
        <v>6.7551114561330294</v>
      </c>
      <c r="J97">
        <f>BR97 - IF(AI97&gt;1, I97*BN97*100/(AK97*CB97), 0)</f>
        <v>166.3159921982384</v>
      </c>
      <c r="K97">
        <f>((Q97-H97/2)*J97-I97)/(Q97+H97/2)</f>
        <v>108.69293809603063</v>
      </c>
      <c r="L97">
        <f>K97*(BW97+BX97)/1000</f>
        <v>10.758009414476946</v>
      </c>
      <c r="M97">
        <f>(BR97 - IF(AI97&gt;1, I97*BN97*100/(AK97*CB97), 0))*(BW97+BX97)/1000</f>
        <v>16.46131792173961</v>
      </c>
      <c r="N97">
        <f t="shared" si="60"/>
        <v>0.20814722970155503</v>
      </c>
      <c r="O97">
        <f t="shared" si="61"/>
        <v>2.2405154397736999</v>
      </c>
      <c r="P97">
        <f>H97*(1000-(1000*0.61365*EXP(17.502*T97/(240.97+T97))/(BW97+BX97)+BT97)/2)/(1000*0.61365*EXP(17.502*T97/(240.97+T97))/(BW97+BX97)-BT97)</f>
        <v>0.19797012273118175</v>
      </c>
      <c r="Q97">
        <f t="shared" si="62"/>
        <v>0.12460422191119006</v>
      </c>
      <c r="R97">
        <f t="shared" si="63"/>
        <v>273.57930909519388</v>
      </c>
      <c r="S97">
        <f>(BY97+(R97+2*0.95*0.0000000567*(((BY97+$B$7)+273)^4-(BY97+273)^4)-44100*H97)/(1.84*29.3*O97+8*0.95*0.0000000567*(BY97+273)^3))</f>
        <v>29.205735308206378</v>
      </c>
      <c r="T97">
        <f>($C$7*BZ97+$D$7*CA97+$E$7*S97)</f>
        <v>28.872900000000001</v>
      </c>
      <c r="U97">
        <f>0.61365*EXP(17.502*T97/(240.97+T97))</f>
        <v>3.9922884993520174</v>
      </c>
      <c r="V97">
        <f t="shared" si="64"/>
        <v>65.172207695639472</v>
      </c>
      <c r="W97">
        <f t="shared" si="65"/>
        <v>2.4978118113669998</v>
      </c>
      <c r="X97">
        <f t="shared" si="66"/>
        <v>3.8326334179624895</v>
      </c>
      <c r="Y97">
        <f t="shared" si="67"/>
        <v>1.4944766879850175</v>
      </c>
      <c r="Z97">
        <f>(-H97*44100)</f>
        <v>-136.29323564746443</v>
      </c>
      <c r="AA97">
        <f>2*29.3*O97*0.92*(BY97-T97)</f>
        <v>-84.891681743845211</v>
      </c>
      <c r="AB97">
        <f>2*0.95*0.0000000567*(((BY97+$B$7)+273)^4-(T97+273)^4)</f>
        <v>-8.3020214043384755</v>
      </c>
      <c r="AC97">
        <f t="shared" si="68"/>
        <v>44.092370299545777</v>
      </c>
      <c r="AD97">
        <v>-4.0928894053017598E-2</v>
      </c>
      <c r="AE97">
        <v>4.59462691425606E-2</v>
      </c>
      <c r="AF97">
        <v>3.4382780108269699</v>
      </c>
      <c r="AG97">
        <v>137</v>
      </c>
      <c r="AH97">
        <v>27</v>
      </c>
      <c r="AI97">
        <f t="shared" si="69"/>
        <v>1.0052982022368639</v>
      </c>
      <c r="AJ97">
        <f t="shared" si="70"/>
        <v>0.5298202236863947</v>
      </c>
      <c r="AK97">
        <f t="shared" si="71"/>
        <v>51989.655188386794</v>
      </c>
      <c r="AL97">
        <v>0</v>
      </c>
      <c r="AM97">
        <v>0</v>
      </c>
      <c r="AN97">
        <v>0</v>
      </c>
      <c r="AO97">
        <f t="shared" si="72"/>
        <v>0</v>
      </c>
      <c r="AP97" t="e">
        <f t="shared" si="73"/>
        <v>#DIV/0!</v>
      </c>
      <c r="AQ97">
        <v>-1</v>
      </c>
      <c r="AR97" t="s">
        <v>683</v>
      </c>
      <c r="AS97">
        <v>689.84476923076897</v>
      </c>
      <c r="AT97">
        <v>990.96199999999999</v>
      </c>
      <c r="AU97">
        <f t="shared" si="74"/>
        <v>0.30386354952988204</v>
      </c>
      <c r="AV97">
        <v>0.5</v>
      </c>
      <c r="AW97">
        <f t="shared" si="75"/>
        <v>1429.101600100413</v>
      </c>
      <c r="AX97">
        <f>I97</f>
        <v>6.7551114561330294</v>
      </c>
      <c r="AY97">
        <f t="shared" si="76"/>
        <v>217.12594242267275</v>
      </c>
      <c r="AZ97">
        <f t="shared" si="77"/>
        <v>0.4722905621002621</v>
      </c>
      <c r="BA97">
        <f t="shared" si="78"/>
        <v>5.4265641124382844E-3</v>
      </c>
      <c r="BB97">
        <f t="shared" si="79"/>
        <v>-1</v>
      </c>
      <c r="BC97" t="s">
        <v>684</v>
      </c>
      <c r="BD97">
        <v>522.94000000000005</v>
      </c>
      <c r="BE97">
        <f t="shared" si="80"/>
        <v>468.02199999999993</v>
      </c>
      <c r="BF97">
        <f t="shared" si="81"/>
        <v>0.64338264177588034</v>
      </c>
      <c r="BG97">
        <f t="shared" si="82"/>
        <v>1.8949822159329941</v>
      </c>
      <c r="BH97">
        <f t="shared" si="83"/>
        <v>0.30386354952988209</v>
      </c>
      <c r="BI97" t="e">
        <f t="shared" si="84"/>
        <v>#DIV/0!</v>
      </c>
      <c r="BJ97">
        <f t="shared" si="85"/>
        <v>1699.86</v>
      </c>
      <c r="BK97">
        <f t="shared" si="86"/>
        <v>1429.101600100413</v>
      </c>
      <c r="BL97">
        <f>($B$11*$D$9+$C$11*$D$9+$F$11*((CR97+CJ97)/MAX(CR97+CJ97+CS97, 0.1)*$I$9+CS97/MAX(CR97+CJ97+CS97, 0.1)*$J$9))/($B$11+$C$11+$F$11)</f>
        <v>0.84071723559611555</v>
      </c>
      <c r="BM97">
        <f>($B$11*$K$9+$C$11*$K$9+$F$11*((CR97+CJ97)/MAX(CR97+CJ97+CS97, 0.1)*$P$9+CS97/MAX(CR97+CJ97+CS97, 0.1)*$Q$9))/($B$11+$C$11+$F$11)</f>
        <v>0.19143447119223111</v>
      </c>
      <c r="BN97">
        <v>6</v>
      </c>
      <c r="BO97">
        <v>0.5</v>
      </c>
      <c r="BP97" t="s">
        <v>271</v>
      </c>
      <c r="BQ97">
        <v>1566924563.0999999</v>
      </c>
      <c r="BR97">
        <v>166.316</v>
      </c>
      <c r="BS97">
        <v>174.994</v>
      </c>
      <c r="BT97">
        <v>25.236499999999999</v>
      </c>
      <c r="BU97">
        <v>21.6419</v>
      </c>
      <c r="BV97">
        <v>500.12799999999999</v>
      </c>
      <c r="BW97">
        <v>98.7761</v>
      </c>
      <c r="BX97">
        <v>0.20005800000000001</v>
      </c>
      <c r="BY97">
        <v>28.170100000000001</v>
      </c>
      <c r="BZ97">
        <v>28.872900000000001</v>
      </c>
      <c r="CA97">
        <v>999.9</v>
      </c>
      <c r="CB97">
        <v>9992.5</v>
      </c>
      <c r="CC97">
        <v>0</v>
      </c>
      <c r="CD97">
        <v>12.944699999999999</v>
      </c>
      <c r="CE97">
        <v>1699.86</v>
      </c>
      <c r="CF97">
        <v>0.97602299999999997</v>
      </c>
      <c r="CG97">
        <v>2.3976500000000001E-2</v>
      </c>
      <c r="CH97">
        <v>0</v>
      </c>
      <c r="CI97">
        <v>689.51300000000003</v>
      </c>
      <c r="CJ97">
        <v>4.99986</v>
      </c>
      <c r="CK97">
        <v>11919.5</v>
      </c>
      <c r="CL97">
        <v>13808.3</v>
      </c>
      <c r="CM97">
        <v>44.811999999999998</v>
      </c>
      <c r="CN97">
        <v>46.436999999999998</v>
      </c>
      <c r="CO97">
        <v>45.625</v>
      </c>
      <c r="CP97">
        <v>45.561999999999998</v>
      </c>
      <c r="CQ97">
        <v>46.686999999999998</v>
      </c>
      <c r="CR97">
        <v>1654.22</v>
      </c>
      <c r="CS97">
        <v>40.64</v>
      </c>
      <c r="CT97">
        <v>0</v>
      </c>
      <c r="CU97">
        <v>110.40000009536701</v>
      </c>
      <c r="CV97">
        <v>689.84476923076897</v>
      </c>
      <c r="CW97">
        <v>-1.95562392341764</v>
      </c>
      <c r="CX97">
        <v>-42.994871830522001</v>
      </c>
      <c r="CY97">
        <v>11927.0769230769</v>
      </c>
      <c r="CZ97">
        <v>15</v>
      </c>
      <c r="DA97">
        <v>1566924518.5999999</v>
      </c>
      <c r="DB97" t="s">
        <v>685</v>
      </c>
      <c r="DC97">
        <v>81</v>
      </c>
      <c r="DD97">
        <v>-0.24399999999999999</v>
      </c>
      <c r="DE97">
        <v>0.20499999999999999</v>
      </c>
      <c r="DF97">
        <v>175</v>
      </c>
      <c r="DG97">
        <v>22</v>
      </c>
      <c r="DH97">
        <v>0.11</v>
      </c>
      <c r="DI97">
        <v>0.02</v>
      </c>
      <c r="DJ97">
        <v>6.7154324639896696</v>
      </c>
      <c r="DK97">
        <v>0.190814947608833</v>
      </c>
      <c r="DL97">
        <v>0.14300460188763101</v>
      </c>
      <c r="DM97">
        <v>1</v>
      </c>
      <c r="DN97">
        <v>0.204202181279482</v>
      </c>
      <c r="DO97">
        <v>2.0893838329551301E-2</v>
      </c>
      <c r="DP97">
        <v>5.8498361467610102E-3</v>
      </c>
      <c r="DQ97">
        <v>1</v>
      </c>
      <c r="DR97">
        <v>2</v>
      </c>
      <c r="DS97">
        <v>2</v>
      </c>
      <c r="DT97" t="s">
        <v>273</v>
      </c>
      <c r="DU97">
        <v>1.8670599999999999</v>
      </c>
      <c r="DV97">
        <v>1.8635600000000001</v>
      </c>
      <c r="DW97">
        <v>1.8692</v>
      </c>
      <c r="DX97">
        <v>1.8672200000000001</v>
      </c>
      <c r="DY97">
        <v>1.8717999999999999</v>
      </c>
      <c r="DZ97">
        <v>1.86432</v>
      </c>
      <c r="EA97">
        <v>1.8658999999999999</v>
      </c>
      <c r="EB97">
        <v>1.8658399999999999</v>
      </c>
      <c r="EC97" t="s">
        <v>274</v>
      </c>
      <c r="ED97" t="s">
        <v>19</v>
      </c>
      <c r="EE97" t="s">
        <v>19</v>
      </c>
      <c r="EF97" t="s">
        <v>19</v>
      </c>
      <c r="EG97" t="s">
        <v>275</v>
      </c>
      <c r="EH97" t="s">
        <v>276</v>
      </c>
      <c r="EI97" t="s">
        <v>277</v>
      </c>
      <c r="EJ97" t="s">
        <v>277</v>
      </c>
      <c r="EK97" t="s">
        <v>277</v>
      </c>
      <c r="EL97" t="s">
        <v>277</v>
      </c>
      <c r="EM97">
        <v>0</v>
      </c>
      <c r="EN97">
        <v>100</v>
      </c>
      <c r="EO97">
        <v>100</v>
      </c>
      <c r="EP97">
        <v>-0.24399999999999999</v>
      </c>
      <c r="EQ97">
        <v>0.20499999999999999</v>
      </c>
      <c r="ER97">
        <v>2</v>
      </c>
      <c r="ES97">
        <v>345.35899999999998</v>
      </c>
      <c r="ET97">
        <v>512.06899999999996</v>
      </c>
      <c r="EU97">
        <v>24.9998</v>
      </c>
      <c r="EV97">
        <v>29.869599999999998</v>
      </c>
      <c r="EW97">
        <v>29.9999</v>
      </c>
      <c r="EX97">
        <v>29.908300000000001</v>
      </c>
      <c r="EY97">
        <v>29.908000000000001</v>
      </c>
      <c r="EZ97">
        <v>11.811199999999999</v>
      </c>
      <c r="FA97">
        <v>22.553799999999999</v>
      </c>
      <c r="FB97">
        <v>3.1591900000000002</v>
      </c>
      <c r="FC97">
        <v>25</v>
      </c>
      <c r="FD97">
        <v>175</v>
      </c>
      <c r="FE97">
        <v>21.578399999999998</v>
      </c>
      <c r="FF97">
        <v>101.298</v>
      </c>
      <c r="FG97">
        <v>101.84099999999999</v>
      </c>
    </row>
    <row r="98" spans="1:163" x14ac:dyDescent="0.2">
      <c r="A98">
        <v>82</v>
      </c>
      <c r="B98">
        <v>1566924683.5999999</v>
      </c>
      <c r="C98">
        <v>11335.7999999523</v>
      </c>
      <c r="D98" t="s">
        <v>686</v>
      </c>
      <c r="E98" t="s">
        <v>687</v>
      </c>
      <c r="F98" t="s">
        <v>667</v>
      </c>
      <c r="G98">
        <v>1566924683.5999999</v>
      </c>
      <c r="H98">
        <f t="shared" si="58"/>
        <v>3.2420013469582226E-3</v>
      </c>
      <c r="I98">
        <f t="shared" si="59"/>
        <v>2.9159688675228082</v>
      </c>
      <c r="J98">
        <f>BR98 - IF(AI98&gt;1, I98*BN98*100/(AK98*CB98), 0)</f>
        <v>96.184696665960374</v>
      </c>
      <c r="K98">
        <f>((Q98-H98/2)*J98-I98)/(Q98+H98/2)</f>
        <v>71.985706727551474</v>
      </c>
      <c r="L98">
        <f>K98*(BW98+BX98)/1000</f>
        <v>7.1247658152328839</v>
      </c>
      <c r="M98">
        <f>(BR98 - IF(AI98&gt;1, I98*BN98*100/(AK98*CB98), 0))*(BW98+BX98)/1000</f>
        <v>9.5198542864606317</v>
      </c>
      <c r="N98">
        <f t="shared" si="60"/>
        <v>0.22062943959869949</v>
      </c>
      <c r="O98">
        <f t="shared" si="61"/>
        <v>2.2483178024910084</v>
      </c>
      <c r="P98">
        <f>H98*(1000-(1000*0.61365*EXP(17.502*T98/(240.97+T98))/(BW98+BX98)+BT98)/2)/(1000*0.61365*EXP(17.502*T98/(240.97+T98))/(BW98+BX98)-BT98)</f>
        <v>0.20926839822064355</v>
      </c>
      <c r="Q98">
        <f t="shared" si="62"/>
        <v>0.13176472294085334</v>
      </c>
      <c r="R98">
        <f t="shared" si="63"/>
        <v>273.58090508490426</v>
      </c>
      <c r="S98">
        <f>(BY98+(R98+2*0.95*0.0000000567*(((BY98+$B$7)+273)^4-(BY98+273)^4)-44100*H98)/(1.84*29.3*O98+8*0.95*0.0000000567*(BY98+273)^3))</f>
        <v>29.136960006296658</v>
      </c>
      <c r="T98">
        <f>($C$7*BZ98+$D$7*CA98+$E$7*S98)</f>
        <v>28.8264</v>
      </c>
      <c r="U98">
        <f>0.61365*EXP(17.502*T98/(240.97+T98))</f>
        <v>3.9815487641447329</v>
      </c>
      <c r="V98">
        <f t="shared" si="64"/>
        <v>65.246151857862117</v>
      </c>
      <c r="W98">
        <f t="shared" si="65"/>
        <v>2.4984190841469998</v>
      </c>
      <c r="X98">
        <f t="shared" si="66"/>
        <v>3.8292205946333397</v>
      </c>
      <c r="Y98">
        <f t="shared" si="67"/>
        <v>1.4831296799977332</v>
      </c>
      <c r="Z98">
        <f>(-H98*44100)</f>
        <v>-142.97225940085761</v>
      </c>
      <c r="AA98">
        <f>2*29.3*O98*0.92*(BY98-T98)</f>
        <v>-81.405515371478202</v>
      </c>
      <c r="AB98">
        <f>2*0.95*0.0000000567*(((BY98+$B$7)+273)^4-(T98+273)^4)</f>
        <v>-7.9310229321457655</v>
      </c>
      <c r="AC98">
        <f t="shared" si="68"/>
        <v>41.272107380422682</v>
      </c>
      <c r="AD98">
        <v>-4.1138475437795599E-2</v>
      </c>
      <c r="AE98">
        <v>4.6181542607311603E-2</v>
      </c>
      <c r="AF98">
        <v>3.4522136626077802</v>
      </c>
      <c r="AG98">
        <v>137</v>
      </c>
      <c r="AH98">
        <v>27</v>
      </c>
      <c r="AI98">
        <f t="shared" si="69"/>
        <v>1.0052719198163558</v>
      </c>
      <c r="AJ98">
        <f t="shared" si="70"/>
        <v>0.52719198163557746</v>
      </c>
      <c r="AK98">
        <f t="shared" si="71"/>
        <v>52247.476370018958</v>
      </c>
      <c r="AL98">
        <v>0</v>
      </c>
      <c r="AM98">
        <v>0</v>
      </c>
      <c r="AN98">
        <v>0</v>
      </c>
      <c r="AO98">
        <f t="shared" si="72"/>
        <v>0</v>
      </c>
      <c r="AP98" t="e">
        <f t="shared" si="73"/>
        <v>#DIV/0!</v>
      </c>
      <c r="AQ98">
        <v>-1</v>
      </c>
      <c r="AR98" t="s">
        <v>688</v>
      </c>
      <c r="AS98">
        <v>689.22607692307702</v>
      </c>
      <c r="AT98">
        <v>958.36300000000006</v>
      </c>
      <c r="AU98">
        <f t="shared" si="74"/>
        <v>0.28082983491320412</v>
      </c>
      <c r="AV98">
        <v>0.5</v>
      </c>
      <c r="AW98">
        <f t="shared" si="75"/>
        <v>1429.1100001004122</v>
      </c>
      <c r="AX98">
        <f>I98</f>
        <v>2.9159688675228082</v>
      </c>
      <c r="AY98">
        <f t="shared" si="76"/>
        <v>200.66836270050393</v>
      </c>
      <c r="AZ98">
        <f t="shared" si="77"/>
        <v>0.45582206324743346</v>
      </c>
      <c r="BA98">
        <f t="shared" si="78"/>
        <v>2.7401451723433915E-3</v>
      </c>
      <c r="BB98">
        <f t="shared" si="79"/>
        <v>-1</v>
      </c>
      <c r="BC98" t="s">
        <v>689</v>
      </c>
      <c r="BD98">
        <v>521.52</v>
      </c>
      <c r="BE98">
        <f t="shared" si="80"/>
        <v>436.84300000000007</v>
      </c>
      <c r="BF98">
        <f t="shared" si="81"/>
        <v>0.61609530901702214</v>
      </c>
      <c r="BG98">
        <f t="shared" si="82"/>
        <v>1.8376342230403437</v>
      </c>
      <c r="BH98">
        <f t="shared" si="83"/>
        <v>0.28082983491320412</v>
      </c>
      <c r="BI98" t="e">
        <f t="shared" si="84"/>
        <v>#DIV/0!</v>
      </c>
      <c r="BJ98">
        <f t="shared" si="85"/>
        <v>1699.87</v>
      </c>
      <c r="BK98">
        <f t="shared" si="86"/>
        <v>1429.1100001004122</v>
      </c>
      <c r="BL98">
        <f>($B$11*$D$9+$C$11*$D$9+$F$11*((CR98+CJ98)/MAX(CR98+CJ98+CS98, 0.1)*$I$9+CS98/MAX(CR98+CJ98+CS98, 0.1)*$J$9))/($B$11+$C$11+$F$11)</f>
        <v>0.84071723137675958</v>
      </c>
      <c r="BM98">
        <f>($B$11*$K$9+$C$11*$K$9+$F$11*((CR98+CJ98)/MAX(CR98+CJ98+CS98, 0.1)*$P$9+CS98/MAX(CR98+CJ98+CS98, 0.1)*$Q$9))/($B$11+$C$11+$F$11)</f>
        <v>0.19143446275351925</v>
      </c>
      <c r="BN98">
        <v>6</v>
      </c>
      <c r="BO98">
        <v>0.5</v>
      </c>
      <c r="BP98" t="s">
        <v>271</v>
      </c>
      <c r="BQ98">
        <v>1566924683.5999999</v>
      </c>
      <c r="BR98">
        <v>96.184700000000007</v>
      </c>
      <c r="BS98">
        <v>100.039</v>
      </c>
      <c r="BT98">
        <v>25.242999999999999</v>
      </c>
      <c r="BU98">
        <v>21.471900000000002</v>
      </c>
      <c r="BV98">
        <v>500.09199999999998</v>
      </c>
      <c r="BW98">
        <v>98.774799999999999</v>
      </c>
      <c r="BX98">
        <v>0.199929</v>
      </c>
      <c r="BY98">
        <v>28.154800000000002</v>
      </c>
      <c r="BZ98">
        <v>28.8264</v>
      </c>
      <c r="CA98">
        <v>999.9</v>
      </c>
      <c r="CB98">
        <v>10043.799999999999</v>
      </c>
      <c r="CC98">
        <v>0</v>
      </c>
      <c r="CD98">
        <v>12.9969</v>
      </c>
      <c r="CE98">
        <v>1699.87</v>
      </c>
      <c r="CF98">
        <v>0.97602299999999997</v>
      </c>
      <c r="CG98">
        <v>2.3976500000000001E-2</v>
      </c>
      <c r="CH98">
        <v>0</v>
      </c>
      <c r="CI98">
        <v>688.91700000000003</v>
      </c>
      <c r="CJ98">
        <v>4.99986</v>
      </c>
      <c r="CK98">
        <v>11910.6</v>
      </c>
      <c r="CL98">
        <v>13808.3</v>
      </c>
      <c r="CM98">
        <v>44.811999999999998</v>
      </c>
      <c r="CN98">
        <v>46.375</v>
      </c>
      <c r="CO98">
        <v>45.561999999999998</v>
      </c>
      <c r="CP98">
        <v>45.436999999999998</v>
      </c>
      <c r="CQ98">
        <v>46.625</v>
      </c>
      <c r="CR98">
        <v>1654.23</v>
      </c>
      <c r="CS98">
        <v>40.64</v>
      </c>
      <c r="CT98">
        <v>0</v>
      </c>
      <c r="CU98">
        <v>119.700000047684</v>
      </c>
      <c r="CV98">
        <v>689.22607692307702</v>
      </c>
      <c r="CW98">
        <v>-1.9568546950849499</v>
      </c>
      <c r="CX98">
        <v>-39.989743630970104</v>
      </c>
      <c r="CY98">
        <v>11915.9115384615</v>
      </c>
      <c r="CZ98">
        <v>15</v>
      </c>
      <c r="DA98">
        <v>1566924644.5999999</v>
      </c>
      <c r="DB98" t="s">
        <v>690</v>
      </c>
      <c r="DC98">
        <v>82</v>
      </c>
      <c r="DD98">
        <v>-0.17899999999999999</v>
      </c>
      <c r="DE98">
        <v>0.20399999999999999</v>
      </c>
      <c r="DF98">
        <v>100</v>
      </c>
      <c r="DG98">
        <v>22</v>
      </c>
      <c r="DH98">
        <v>0.3</v>
      </c>
      <c r="DI98">
        <v>0.02</v>
      </c>
      <c r="DJ98">
        <v>2.5949798196585001</v>
      </c>
      <c r="DK98">
        <v>2.4316282511559901</v>
      </c>
      <c r="DL98">
        <v>0.79519073065544299</v>
      </c>
      <c r="DM98">
        <v>0</v>
      </c>
      <c r="DN98">
        <v>0.19175975981344701</v>
      </c>
      <c r="DO98">
        <v>0.20259304183743701</v>
      </c>
      <c r="DP98">
        <v>5.9961868746846399E-2</v>
      </c>
      <c r="DQ98">
        <v>1</v>
      </c>
      <c r="DR98">
        <v>1</v>
      </c>
      <c r="DS98">
        <v>2</v>
      </c>
      <c r="DT98" t="s">
        <v>283</v>
      </c>
      <c r="DU98">
        <v>1.86707</v>
      </c>
      <c r="DV98">
        <v>1.8635600000000001</v>
      </c>
      <c r="DW98">
        <v>1.8692</v>
      </c>
      <c r="DX98">
        <v>1.86721</v>
      </c>
      <c r="DY98">
        <v>1.8717999999999999</v>
      </c>
      <c r="DZ98">
        <v>1.86432</v>
      </c>
      <c r="EA98">
        <v>1.8658699999999999</v>
      </c>
      <c r="EB98">
        <v>1.8658399999999999</v>
      </c>
      <c r="EC98" t="s">
        <v>274</v>
      </c>
      <c r="ED98" t="s">
        <v>19</v>
      </c>
      <c r="EE98" t="s">
        <v>19</v>
      </c>
      <c r="EF98" t="s">
        <v>19</v>
      </c>
      <c r="EG98" t="s">
        <v>275</v>
      </c>
      <c r="EH98" t="s">
        <v>276</v>
      </c>
      <c r="EI98" t="s">
        <v>277</v>
      </c>
      <c r="EJ98" t="s">
        <v>277</v>
      </c>
      <c r="EK98" t="s">
        <v>277</v>
      </c>
      <c r="EL98" t="s">
        <v>277</v>
      </c>
      <c r="EM98">
        <v>0</v>
      </c>
      <c r="EN98">
        <v>100</v>
      </c>
      <c r="EO98">
        <v>100</v>
      </c>
      <c r="EP98">
        <v>-0.17899999999999999</v>
      </c>
      <c r="EQ98">
        <v>0.20399999999999999</v>
      </c>
      <c r="ER98">
        <v>2</v>
      </c>
      <c r="ES98">
        <v>345.15</v>
      </c>
      <c r="ET98">
        <v>511.96100000000001</v>
      </c>
      <c r="EU98">
        <v>25.000299999999999</v>
      </c>
      <c r="EV98">
        <v>29.836200000000002</v>
      </c>
      <c r="EW98">
        <v>30</v>
      </c>
      <c r="EX98">
        <v>29.885100000000001</v>
      </c>
      <c r="EY98">
        <v>29.885000000000002</v>
      </c>
      <c r="EZ98">
        <v>8.1458999999999993</v>
      </c>
      <c r="FA98">
        <v>23.7471</v>
      </c>
      <c r="FB98">
        <v>3.9353600000000002</v>
      </c>
      <c r="FC98">
        <v>25</v>
      </c>
      <c r="FD98">
        <v>100</v>
      </c>
      <c r="FE98">
        <v>21.3996</v>
      </c>
      <c r="FF98">
        <v>101.306</v>
      </c>
      <c r="FG98">
        <v>101.852</v>
      </c>
    </row>
    <row r="99" spans="1:163" x14ac:dyDescent="0.2">
      <c r="A99">
        <v>83</v>
      </c>
      <c r="B99">
        <v>1566924766.0999999</v>
      </c>
      <c r="C99">
        <v>11418.2999999523</v>
      </c>
      <c r="D99" t="s">
        <v>691</v>
      </c>
      <c r="E99" t="s">
        <v>692</v>
      </c>
      <c r="F99" t="s">
        <v>667</v>
      </c>
      <c r="G99">
        <v>1566924766.0999999</v>
      </c>
      <c r="H99">
        <f t="shared" si="58"/>
        <v>3.2384832640060656E-3</v>
      </c>
      <c r="I99">
        <f t="shared" si="59"/>
        <v>9.0381517963463859E-2</v>
      </c>
      <c r="J99">
        <f>BR99 - IF(AI99&gt;1, I99*BN99*100/(AK99*CB99), 0)</f>
        <v>49.578999895409567</v>
      </c>
      <c r="K99">
        <f>((Q99-H99/2)*J99-I99)/(Q99+H99/2)</f>
        <v>47.693813085609534</v>
      </c>
      <c r="L99">
        <f>K99*(BW99+BX99)/1000</f>
        <v>4.7207861777956523</v>
      </c>
      <c r="M99">
        <f>(BR99 - IF(AI99&gt;1, I99*BN99*100/(AK99*CB99), 0))*(BW99+BX99)/1000</f>
        <v>4.9073840457055242</v>
      </c>
      <c r="N99">
        <f t="shared" si="60"/>
        <v>0.22019647606261811</v>
      </c>
      <c r="O99">
        <f t="shared" si="61"/>
        <v>2.239021713617702</v>
      </c>
      <c r="P99">
        <f>H99*(1000-(1000*0.61365*EXP(17.502*T99/(240.97+T99))/(BW99+BX99)+BT99)/2)/(1000*0.61365*EXP(17.502*T99/(240.97+T99))/(BW99+BX99)-BT99)</f>
        <v>0.20883436711383932</v>
      </c>
      <c r="Q99">
        <f t="shared" si="62"/>
        <v>0.13149344410629998</v>
      </c>
      <c r="R99">
        <f t="shared" si="63"/>
        <v>273.57930909519388</v>
      </c>
      <c r="S99">
        <f>(BY99+(R99+2*0.95*0.0000000567*(((BY99+$B$7)+273)^4-(BY99+273)^4)-44100*H99)/(1.84*29.3*O99+8*0.95*0.0000000567*(BY99+273)^3))</f>
        <v>29.163915262592916</v>
      </c>
      <c r="T99">
        <f>($C$7*BZ99+$D$7*CA99+$E$7*S99)</f>
        <v>28.830200000000001</v>
      </c>
      <c r="U99">
        <f>0.61365*EXP(17.502*T99/(240.97+T99))</f>
        <v>3.9824254735893634</v>
      </c>
      <c r="V99">
        <f t="shared" si="64"/>
        <v>65.144243622107552</v>
      </c>
      <c r="W99">
        <f t="shared" si="65"/>
        <v>2.4977287203088006</v>
      </c>
      <c r="X99">
        <f t="shared" si="66"/>
        <v>3.834151079867882</v>
      </c>
      <c r="Y99">
        <f t="shared" si="67"/>
        <v>1.4846967532805628</v>
      </c>
      <c r="Z99">
        <f>(-H99*44100)</f>
        <v>-142.81711194266748</v>
      </c>
      <c r="AA99">
        <f>2*29.3*O99*0.92*(BY99-T99)</f>
        <v>-78.859933563423638</v>
      </c>
      <c r="AB99">
        <f>2*0.95*0.0000000567*(((BY99+$B$7)+273)^4-(T99+273)^4)</f>
        <v>-7.7159092167013306</v>
      </c>
      <c r="AC99">
        <f t="shared" si="68"/>
        <v>44.186354372401425</v>
      </c>
      <c r="AD99">
        <v>-4.0888845119629001E-2</v>
      </c>
      <c r="AE99">
        <v>4.5901310706352699E-2</v>
      </c>
      <c r="AF99">
        <v>3.43561227368623</v>
      </c>
      <c r="AG99">
        <v>61</v>
      </c>
      <c r="AH99">
        <v>12</v>
      </c>
      <c r="AI99">
        <f t="shared" si="69"/>
        <v>1.0023544069260149</v>
      </c>
      <c r="AJ99">
        <f t="shared" si="70"/>
        <v>0.23544069260148515</v>
      </c>
      <c r="AK99">
        <f t="shared" si="71"/>
        <v>51939.720484923084</v>
      </c>
      <c r="AL99">
        <v>0</v>
      </c>
      <c r="AM99">
        <v>0</v>
      </c>
      <c r="AN99">
        <v>0</v>
      </c>
      <c r="AO99">
        <f t="shared" si="72"/>
        <v>0</v>
      </c>
      <c r="AP99" t="e">
        <f t="shared" si="73"/>
        <v>#DIV/0!</v>
      </c>
      <c r="AQ99">
        <v>-1</v>
      </c>
      <c r="AR99" t="s">
        <v>693</v>
      </c>
      <c r="AS99">
        <v>691.51573076923103</v>
      </c>
      <c r="AT99">
        <v>940.03599999999994</v>
      </c>
      <c r="AU99">
        <f t="shared" si="74"/>
        <v>0.26437314021034186</v>
      </c>
      <c r="AV99">
        <v>0.5</v>
      </c>
      <c r="AW99">
        <f t="shared" si="75"/>
        <v>1429.101600100413</v>
      </c>
      <c r="AX99">
        <f>I99</f>
        <v>9.0381517963463859E-2</v>
      </c>
      <c r="AY99">
        <f t="shared" si="76"/>
        <v>188.90803884908519</v>
      </c>
      <c r="AZ99">
        <f t="shared" si="77"/>
        <v>0.44817007008242232</v>
      </c>
      <c r="BA99">
        <f t="shared" si="78"/>
        <v>7.629839039343672E-4</v>
      </c>
      <c r="BB99">
        <f t="shared" si="79"/>
        <v>-1</v>
      </c>
      <c r="BC99" t="s">
        <v>694</v>
      </c>
      <c r="BD99">
        <v>518.74</v>
      </c>
      <c r="BE99">
        <f t="shared" si="80"/>
        <v>421.29599999999994</v>
      </c>
      <c r="BF99">
        <f t="shared" si="81"/>
        <v>0.58989468029786407</v>
      </c>
      <c r="BG99">
        <f t="shared" si="82"/>
        <v>1.8121525234221381</v>
      </c>
      <c r="BH99">
        <f t="shared" si="83"/>
        <v>0.26437314021034186</v>
      </c>
      <c r="BI99" t="e">
        <f t="shared" si="84"/>
        <v>#DIV/0!</v>
      </c>
      <c r="BJ99">
        <f t="shared" si="85"/>
        <v>1699.86</v>
      </c>
      <c r="BK99">
        <f t="shared" si="86"/>
        <v>1429.101600100413</v>
      </c>
      <c r="BL99">
        <f>($B$11*$D$9+$C$11*$D$9+$F$11*((CR99+CJ99)/MAX(CR99+CJ99+CS99, 0.1)*$I$9+CS99/MAX(CR99+CJ99+CS99, 0.1)*$J$9))/($B$11+$C$11+$F$11)</f>
        <v>0.84071723559611555</v>
      </c>
      <c r="BM99">
        <f>($B$11*$K$9+$C$11*$K$9+$F$11*((CR99+CJ99)/MAX(CR99+CJ99+CS99, 0.1)*$P$9+CS99/MAX(CR99+CJ99+CS99, 0.1)*$Q$9))/($B$11+$C$11+$F$11)</f>
        <v>0.19143447119223111</v>
      </c>
      <c r="BN99">
        <v>6</v>
      </c>
      <c r="BO99">
        <v>0.5</v>
      </c>
      <c r="BP99" t="s">
        <v>271</v>
      </c>
      <c r="BQ99">
        <v>1566924766.0999999</v>
      </c>
      <c r="BR99">
        <v>49.579000000000001</v>
      </c>
      <c r="BS99">
        <v>49.880099999999999</v>
      </c>
      <c r="BT99">
        <v>25.234400000000001</v>
      </c>
      <c r="BU99">
        <v>21.4526</v>
      </c>
      <c r="BV99">
        <v>499.62799999999999</v>
      </c>
      <c r="BW99">
        <v>98.778300000000002</v>
      </c>
      <c r="BX99">
        <v>0.20280200000000001</v>
      </c>
      <c r="BY99">
        <v>28.1769</v>
      </c>
      <c r="BZ99">
        <v>28.830200000000001</v>
      </c>
      <c r="CA99">
        <v>999.9</v>
      </c>
      <c r="CB99">
        <v>9982.5</v>
      </c>
      <c r="CC99">
        <v>0</v>
      </c>
      <c r="CD99">
        <v>12.426500000000001</v>
      </c>
      <c r="CE99">
        <v>1699.86</v>
      </c>
      <c r="CF99">
        <v>0.97602299999999997</v>
      </c>
      <c r="CG99">
        <v>2.3976500000000001E-2</v>
      </c>
      <c r="CH99">
        <v>0</v>
      </c>
      <c r="CI99">
        <v>691.62900000000002</v>
      </c>
      <c r="CJ99">
        <v>4.99986</v>
      </c>
      <c r="CK99">
        <v>11943.6</v>
      </c>
      <c r="CL99">
        <v>13808.3</v>
      </c>
      <c r="CM99">
        <v>44.811999999999998</v>
      </c>
      <c r="CN99">
        <v>46.375</v>
      </c>
      <c r="CO99">
        <v>45.561999999999998</v>
      </c>
      <c r="CP99">
        <v>45.436999999999998</v>
      </c>
      <c r="CQ99">
        <v>46.625</v>
      </c>
      <c r="CR99">
        <v>1654.22</v>
      </c>
      <c r="CS99">
        <v>40.64</v>
      </c>
      <c r="CT99">
        <v>0</v>
      </c>
      <c r="CU99">
        <v>82.099999904632597</v>
      </c>
      <c r="CV99">
        <v>691.51573076923103</v>
      </c>
      <c r="CW99">
        <v>-0.55634187161188897</v>
      </c>
      <c r="CX99">
        <v>-17.350427391796501</v>
      </c>
      <c r="CY99">
        <v>11947.342307692301</v>
      </c>
      <c r="CZ99">
        <v>15</v>
      </c>
      <c r="DA99">
        <v>1566924760.5999999</v>
      </c>
      <c r="DB99" t="s">
        <v>695</v>
      </c>
      <c r="DC99">
        <v>83</v>
      </c>
      <c r="DD99">
        <v>-0.20499999999999999</v>
      </c>
      <c r="DE99">
        <v>0.20200000000000001</v>
      </c>
      <c r="DF99">
        <v>50</v>
      </c>
      <c r="DG99">
        <v>21</v>
      </c>
      <c r="DH99">
        <v>0.46</v>
      </c>
      <c r="DI99">
        <v>0.03</v>
      </c>
      <c r="DJ99">
        <v>6.35144534821504E-3</v>
      </c>
      <c r="DK99">
        <v>4.7345608919682501E-2</v>
      </c>
      <c r="DL99">
        <v>4.20843999430437E-2</v>
      </c>
      <c r="DM99">
        <v>1</v>
      </c>
      <c r="DN99">
        <v>5.7860575740339398E-2</v>
      </c>
      <c r="DO99">
        <v>-0.305602373132001</v>
      </c>
      <c r="DP99">
        <v>8.7793143642293403E-2</v>
      </c>
      <c r="DQ99">
        <v>1</v>
      </c>
      <c r="DR99">
        <v>2</v>
      </c>
      <c r="DS99">
        <v>2</v>
      </c>
      <c r="DT99" t="s">
        <v>273</v>
      </c>
      <c r="DU99">
        <v>1.8670800000000001</v>
      </c>
      <c r="DV99">
        <v>1.8635900000000001</v>
      </c>
      <c r="DW99">
        <v>1.8692200000000001</v>
      </c>
      <c r="DX99">
        <v>1.8672200000000001</v>
      </c>
      <c r="DY99">
        <v>1.87181</v>
      </c>
      <c r="DZ99">
        <v>1.8643400000000001</v>
      </c>
      <c r="EA99">
        <v>1.86589</v>
      </c>
      <c r="EB99">
        <v>1.86585</v>
      </c>
      <c r="EC99" t="s">
        <v>274</v>
      </c>
      <c r="ED99" t="s">
        <v>19</v>
      </c>
      <c r="EE99" t="s">
        <v>19</v>
      </c>
      <c r="EF99" t="s">
        <v>19</v>
      </c>
      <c r="EG99" t="s">
        <v>275</v>
      </c>
      <c r="EH99" t="s">
        <v>276</v>
      </c>
      <c r="EI99" t="s">
        <v>277</v>
      </c>
      <c r="EJ99" t="s">
        <v>277</v>
      </c>
      <c r="EK99" t="s">
        <v>277</v>
      </c>
      <c r="EL99" t="s">
        <v>277</v>
      </c>
      <c r="EM99">
        <v>0</v>
      </c>
      <c r="EN99">
        <v>100</v>
      </c>
      <c r="EO99">
        <v>100</v>
      </c>
      <c r="EP99">
        <v>-0.20499999999999999</v>
      </c>
      <c r="EQ99">
        <v>0.20200000000000001</v>
      </c>
      <c r="ER99">
        <v>2</v>
      </c>
      <c r="ES99">
        <v>428.34</v>
      </c>
      <c r="ET99">
        <v>513.90599999999995</v>
      </c>
      <c r="EU99">
        <v>25.001300000000001</v>
      </c>
      <c r="EV99">
        <v>29.8233</v>
      </c>
      <c r="EW99">
        <v>30.0002</v>
      </c>
      <c r="EX99">
        <v>29.899799999999999</v>
      </c>
      <c r="EY99">
        <v>29.891999999999999</v>
      </c>
      <c r="EZ99">
        <v>5.69306</v>
      </c>
      <c r="FA99">
        <v>22.448899999999998</v>
      </c>
      <c r="FB99">
        <v>3.8117200000000002</v>
      </c>
      <c r="FC99">
        <v>25</v>
      </c>
      <c r="FD99">
        <v>50</v>
      </c>
      <c r="FE99">
        <v>21.4801</v>
      </c>
      <c r="FF99">
        <v>101.30800000000001</v>
      </c>
      <c r="FG99">
        <v>101.852</v>
      </c>
    </row>
    <row r="100" spans="1:163" x14ac:dyDescent="0.2">
      <c r="A100">
        <v>84</v>
      </c>
      <c r="B100">
        <v>1566924881.0999999</v>
      </c>
      <c r="C100">
        <v>11533.2999999523</v>
      </c>
      <c r="D100" t="s">
        <v>696</v>
      </c>
      <c r="E100" t="s">
        <v>697</v>
      </c>
      <c r="F100" t="s">
        <v>667</v>
      </c>
      <c r="G100">
        <v>1566924881.0999999</v>
      </c>
      <c r="H100">
        <f t="shared" si="58"/>
        <v>3.4409638991800091E-3</v>
      </c>
      <c r="I100">
        <f t="shared" si="59"/>
        <v>21.04930819781984</v>
      </c>
      <c r="J100">
        <f>BR100 - IF(AI100&gt;1, I100*BN100*100/(AK100*CB100), 0)</f>
        <v>373.33497563136979</v>
      </c>
      <c r="K100">
        <f>((Q100-H100/2)*J100-I100)/(Q100+H100/2)</f>
        <v>218.35159843320281</v>
      </c>
      <c r="L100">
        <f>K100*(BW100+BX100)/1000</f>
        <v>21.610321455600825</v>
      </c>
      <c r="M100">
        <f>(BR100 - IF(AI100&gt;1, I100*BN100*100/(AK100*CB100), 0))*(BW100+BX100)/1000</f>
        <v>36.949071552049553</v>
      </c>
      <c r="N100">
        <f t="shared" si="60"/>
        <v>0.23935729976644404</v>
      </c>
      <c r="O100">
        <f t="shared" si="61"/>
        <v>2.238707136791648</v>
      </c>
      <c r="P100">
        <f>H100*(1000-(1000*0.61365*EXP(17.502*T100/(240.97+T100))/(BW100+BX100)+BT100)/2)/(1000*0.61365*EXP(17.502*T100/(240.97+T100))/(BW100+BX100)-BT100)</f>
        <v>0.22599442126075558</v>
      </c>
      <c r="Q100">
        <f t="shared" si="62"/>
        <v>0.14238491035136439</v>
      </c>
      <c r="R100">
        <f t="shared" si="63"/>
        <v>273.60644092028735</v>
      </c>
      <c r="S100">
        <f>(BY100+(R100+2*0.95*0.0000000567*(((BY100+$B$7)+273)^4-(BY100+273)^4)-44100*H100)/(1.84*29.3*O100+8*0.95*0.0000000567*(BY100+273)^3))</f>
        <v>29.124015073033679</v>
      </c>
      <c r="T100">
        <f>($C$7*BZ100+$D$7*CA100+$E$7*S100)</f>
        <v>28.7241</v>
      </c>
      <c r="U100">
        <f>0.61365*EXP(17.502*T100/(240.97+T100))</f>
        <v>3.958009992606919</v>
      </c>
      <c r="V100">
        <f t="shared" si="64"/>
        <v>65.107263486120175</v>
      </c>
      <c r="W100">
        <f t="shared" si="65"/>
        <v>2.5002666927376</v>
      </c>
      <c r="X100">
        <f t="shared" si="66"/>
        <v>3.8402269714048369</v>
      </c>
      <c r="Y100">
        <f t="shared" si="67"/>
        <v>1.4577432998693189</v>
      </c>
      <c r="Z100">
        <f>(-H100*44100)</f>
        <v>-151.7465079538384</v>
      </c>
      <c r="AA100">
        <f>2*29.3*O100*0.92*(BY100-T100)</f>
        <v>-62.760453162529842</v>
      </c>
      <c r="AB100">
        <f>2*0.95*0.0000000567*(((BY100+$B$7)+273)^4-(T100+273)^4)</f>
        <v>-6.1391341285669414</v>
      </c>
      <c r="AC100">
        <f t="shared" si="68"/>
        <v>52.960345675352187</v>
      </c>
      <c r="AD100">
        <v>-4.0880413903546103E-2</v>
      </c>
      <c r="AE100">
        <v>4.5891845927684603E-2</v>
      </c>
      <c r="AF100">
        <v>3.4350509617532001</v>
      </c>
      <c r="AG100">
        <v>136</v>
      </c>
      <c r="AH100">
        <v>27</v>
      </c>
      <c r="AI100">
        <f t="shared" si="69"/>
        <v>1.00526595144585</v>
      </c>
      <c r="AJ100">
        <f t="shared" si="70"/>
        <v>0.5265951445849959</v>
      </c>
      <c r="AK100">
        <f t="shared" si="71"/>
        <v>51924.584114568301</v>
      </c>
      <c r="AL100">
        <v>0</v>
      </c>
      <c r="AM100">
        <v>0</v>
      </c>
      <c r="AN100">
        <v>0</v>
      </c>
      <c r="AO100">
        <f t="shared" si="72"/>
        <v>0</v>
      </c>
      <c r="AP100" t="e">
        <f t="shared" si="73"/>
        <v>#DIV/0!</v>
      </c>
      <c r="AQ100">
        <v>-1</v>
      </c>
      <c r="AR100" t="s">
        <v>698</v>
      </c>
      <c r="AS100">
        <v>683.065846153846</v>
      </c>
      <c r="AT100">
        <v>1073.81</v>
      </c>
      <c r="AU100">
        <f t="shared" si="74"/>
        <v>0.36388574686970132</v>
      </c>
      <c r="AV100">
        <v>0.5</v>
      </c>
      <c r="AW100">
        <f t="shared" si="75"/>
        <v>1429.2444001004028</v>
      </c>
      <c r="AX100">
        <f>I100</f>
        <v>21.04930819781984</v>
      </c>
      <c r="AY100">
        <f t="shared" si="76"/>
        <v>260.04083299493664</v>
      </c>
      <c r="AZ100">
        <f t="shared" si="77"/>
        <v>0.53107160484629501</v>
      </c>
      <c r="BA100">
        <f t="shared" si="78"/>
        <v>1.542724826927494E-2</v>
      </c>
      <c r="BB100">
        <f t="shared" si="79"/>
        <v>-1</v>
      </c>
      <c r="BC100" t="s">
        <v>699</v>
      </c>
      <c r="BD100">
        <v>503.54</v>
      </c>
      <c r="BE100">
        <f t="shared" si="80"/>
        <v>570.27</v>
      </c>
      <c r="BF100">
        <f t="shared" si="81"/>
        <v>0.68519149498685528</v>
      </c>
      <c r="BG100">
        <f t="shared" si="82"/>
        <v>2.1325217460380506</v>
      </c>
      <c r="BH100">
        <f t="shared" si="83"/>
        <v>0.36388574686970132</v>
      </c>
      <c r="BI100" t="e">
        <f t="shared" si="84"/>
        <v>#DIV/0!</v>
      </c>
      <c r="BJ100">
        <f t="shared" si="85"/>
        <v>1700.03</v>
      </c>
      <c r="BK100">
        <f t="shared" si="86"/>
        <v>1429.2444001004028</v>
      </c>
      <c r="BL100">
        <f>($B$11*$D$9+$C$11*$D$9+$F$11*((CR100+CJ100)/MAX(CR100+CJ100+CS100, 0.1)*$I$9+CS100/MAX(CR100+CJ100+CS100, 0.1)*$J$9))/($B$11+$C$11+$F$11)</f>
        <v>0.84071716387381568</v>
      </c>
      <c r="BM100">
        <f>($B$11*$K$9+$C$11*$K$9+$F$11*((CR100+CJ100)/MAX(CR100+CJ100+CS100, 0.1)*$P$9+CS100/MAX(CR100+CJ100+CS100, 0.1)*$Q$9))/($B$11+$C$11+$F$11)</f>
        <v>0.19143432774763142</v>
      </c>
      <c r="BN100">
        <v>6</v>
      </c>
      <c r="BO100">
        <v>0.5</v>
      </c>
      <c r="BP100" t="s">
        <v>271</v>
      </c>
      <c r="BQ100">
        <v>1566924881.0999999</v>
      </c>
      <c r="BR100">
        <v>373.33499999999998</v>
      </c>
      <c r="BS100">
        <v>399.99599999999998</v>
      </c>
      <c r="BT100">
        <v>25.262799999999999</v>
      </c>
      <c r="BU100">
        <v>21.2607</v>
      </c>
      <c r="BV100">
        <v>500.13900000000001</v>
      </c>
      <c r="BW100">
        <v>98.770300000000006</v>
      </c>
      <c r="BX100">
        <v>0.199992</v>
      </c>
      <c r="BY100">
        <v>28.2041</v>
      </c>
      <c r="BZ100">
        <v>28.7241</v>
      </c>
      <c r="CA100">
        <v>999.9</v>
      </c>
      <c r="CB100">
        <v>9981.25</v>
      </c>
      <c r="CC100">
        <v>0</v>
      </c>
      <c r="CD100">
        <v>12.547000000000001</v>
      </c>
      <c r="CE100">
        <v>1700.03</v>
      </c>
      <c r="CF100">
        <v>0.97602299999999997</v>
      </c>
      <c r="CG100">
        <v>2.3976500000000001E-2</v>
      </c>
      <c r="CH100">
        <v>0</v>
      </c>
      <c r="CI100">
        <v>683.5</v>
      </c>
      <c r="CJ100">
        <v>4.99986</v>
      </c>
      <c r="CK100">
        <v>11818.5</v>
      </c>
      <c r="CL100">
        <v>13809.6</v>
      </c>
      <c r="CM100">
        <v>44.875</v>
      </c>
      <c r="CN100">
        <v>46.5</v>
      </c>
      <c r="CO100">
        <v>45.625</v>
      </c>
      <c r="CP100">
        <v>45.561999999999998</v>
      </c>
      <c r="CQ100">
        <v>46.686999999999998</v>
      </c>
      <c r="CR100">
        <v>1654.39</v>
      </c>
      <c r="CS100">
        <v>40.64</v>
      </c>
      <c r="CT100">
        <v>0</v>
      </c>
      <c r="CU100">
        <v>114.59999990463299</v>
      </c>
      <c r="CV100">
        <v>683.065846153846</v>
      </c>
      <c r="CW100">
        <v>2.9837264850414802</v>
      </c>
      <c r="CX100">
        <v>120.611965818169</v>
      </c>
      <c r="CY100">
        <v>11803.6192307692</v>
      </c>
      <c r="CZ100">
        <v>15</v>
      </c>
      <c r="DA100">
        <v>1566924835.0999999</v>
      </c>
      <c r="DB100" t="s">
        <v>700</v>
      </c>
      <c r="DC100">
        <v>84</v>
      </c>
      <c r="DD100">
        <v>-4.7E-2</v>
      </c>
      <c r="DE100">
        <v>0.2</v>
      </c>
      <c r="DF100">
        <v>400</v>
      </c>
      <c r="DG100">
        <v>21</v>
      </c>
      <c r="DH100">
        <v>0.05</v>
      </c>
      <c r="DI100">
        <v>0.03</v>
      </c>
      <c r="DJ100">
        <v>20.955318289150501</v>
      </c>
      <c r="DK100">
        <v>0.21854515276315001</v>
      </c>
      <c r="DL100">
        <v>7.2407209551891602E-2</v>
      </c>
      <c r="DM100">
        <v>1</v>
      </c>
      <c r="DN100">
        <v>0.23608127619972899</v>
      </c>
      <c r="DO100">
        <v>1.8196743062625999E-2</v>
      </c>
      <c r="DP100">
        <v>3.7748366103634002E-3</v>
      </c>
      <c r="DQ100">
        <v>1</v>
      </c>
      <c r="DR100">
        <v>2</v>
      </c>
      <c r="DS100">
        <v>2</v>
      </c>
      <c r="DT100" t="s">
        <v>273</v>
      </c>
      <c r="DU100">
        <v>1.86707</v>
      </c>
      <c r="DV100">
        <v>1.8635699999999999</v>
      </c>
      <c r="DW100">
        <v>1.8692</v>
      </c>
      <c r="DX100">
        <v>1.86721</v>
      </c>
      <c r="DY100">
        <v>1.8717999999999999</v>
      </c>
      <c r="DZ100">
        <v>1.86432</v>
      </c>
      <c r="EA100">
        <v>1.8658600000000001</v>
      </c>
      <c r="EB100">
        <v>1.8658399999999999</v>
      </c>
      <c r="EC100" t="s">
        <v>274</v>
      </c>
      <c r="ED100" t="s">
        <v>19</v>
      </c>
      <c r="EE100" t="s">
        <v>19</v>
      </c>
      <c r="EF100" t="s">
        <v>19</v>
      </c>
      <c r="EG100" t="s">
        <v>275</v>
      </c>
      <c r="EH100" t="s">
        <v>276</v>
      </c>
      <c r="EI100" t="s">
        <v>277</v>
      </c>
      <c r="EJ100" t="s">
        <v>277</v>
      </c>
      <c r="EK100" t="s">
        <v>277</v>
      </c>
      <c r="EL100" t="s">
        <v>277</v>
      </c>
      <c r="EM100">
        <v>0</v>
      </c>
      <c r="EN100">
        <v>100</v>
      </c>
      <c r="EO100">
        <v>100</v>
      </c>
      <c r="EP100">
        <v>-4.7E-2</v>
      </c>
      <c r="EQ100">
        <v>0.2</v>
      </c>
      <c r="ER100">
        <v>2</v>
      </c>
      <c r="ES100">
        <v>345.72899999999998</v>
      </c>
      <c r="ET100">
        <v>512.221</v>
      </c>
      <c r="EU100">
        <v>25.000800000000002</v>
      </c>
      <c r="EV100">
        <v>29.8536</v>
      </c>
      <c r="EW100">
        <v>30.000399999999999</v>
      </c>
      <c r="EX100">
        <v>29.8902</v>
      </c>
      <c r="EY100">
        <v>29.890799999999999</v>
      </c>
      <c r="EZ100">
        <v>22.1934</v>
      </c>
      <c r="FA100">
        <v>24.770800000000001</v>
      </c>
      <c r="FB100">
        <v>3.7423500000000001</v>
      </c>
      <c r="FC100">
        <v>25</v>
      </c>
      <c r="FD100">
        <v>400</v>
      </c>
      <c r="FE100">
        <v>21.2027</v>
      </c>
      <c r="FF100">
        <v>101.3</v>
      </c>
      <c r="FG100">
        <v>101.846</v>
      </c>
    </row>
    <row r="101" spans="1:163" x14ac:dyDescent="0.2">
      <c r="A101">
        <v>85</v>
      </c>
      <c r="B101">
        <v>1566924991.0999999</v>
      </c>
      <c r="C101">
        <v>11643.2999999523</v>
      </c>
      <c r="D101" t="s">
        <v>701</v>
      </c>
      <c r="E101" t="s">
        <v>702</v>
      </c>
      <c r="F101" t="s">
        <v>667</v>
      </c>
      <c r="G101">
        <v>1566924991.0999999</v>
      </c>
      <c r="H101">
        <f t="shared" si="58"/>
        <v>3.6055431869316695E-3</v>
      </c>
      <c r="I101">
        <f t="shared" si="59"/>
        <v>28.049269375790228</v>
      </c>
      <c r="J101">
        <f>BR101 - IF(AI101&gt;1, I101*BN101*100/(AK101*CB101), 0)</f>
        <v>464.57096760175887</v>
      </c>
      <c r="K101">
        <f>((Q101-H101/2)*J101-I101)/(Q101+H101/2)</f>
        <v>269.6639824116096</v>
      </c>
      <c r="L101">
        <f>K101*(BW101+BX101)/1000</f>
        <v>26.68772208845715</v>
      </c>
      <c r="M101">
        <f>(BR101 - IF(AI101&gt;1, I101*BN101*100/(AK101*CB101), 0))*(BW101+BX101)/1000</f>
        <v>45.976999830836874</v>
      </c>
      <c r="N101">
        <f t="shared" si="60"/>
        <v>0.25407682005472348</v>
      </c>
      <c r="O101">
        <f t="shared" si="61"/>
        <v>2.2405595505849627</v>
      </c>
      <c r="P101">
        <f>H101*(1000-(1000*0.61365*EXP(17.502*T101/(240.97+T101))/(BW101+BX101)+BT101)/2)/(1000*0.61365*EXP(17.502*T101/(240.97+T101))/(BW101+BX101)-BT101)</f>
        <v>0.23908677986119414</v>
      </c>
      <c r="Q101">
        <f t="shared" si="62"/>
        <v>0.15070228118273038</v>
      </c>
      <c r="R101">
        <f t="shared" si="63"/>
        <v>273.61759941737165</v>
      </c>
      <c r="S101">
        <f>(BY101+(R101+2*0.95*0.0000000567*(((BY101+$B$7)+273)^4-(BY101+273)^4)-44100*H101)/(1.84*29.3*O101+8*0.95*0.0000000567*(BY101+273)^3))</f>
        <v>29.107028241550871</v>
      </c>
      <c r="T101">
        <f>($C$7*BZ101+$D$7*CA101+$E$7*S101)</f>
        <v>28.6936</v>
      </c>
      <c r="U101">
        <f>0.61365*EXP(17.502*T101/(240.97+T101))</f>
        <v>3.9510156066219584</v>
      </c>
      <c r="V101">
        <f t="shared" si="64"/>
        <v>65.143334312005479</v>
      </c>
      <c r="W101">
        <f t="shared" si="65"/>
        <v>2.5072490276939998</v>
      </c>
      <c r="X101">
        <f t="shared" si="66"/>
        <v>3.8488189991710793</v>
      </c>
      <c r="Y101">
        <f t="shared" si="67"/>
        <v>1.4437665789279586</v>
      </c>
      <c r="Z101">
        <f>(-H101*44100)</f>
        <v>-159.00445454368662</v>
      </c>
      <c r="AA101">
        <f>2*29.3*O101*0.92*(BY101-T101)</f>
        <v>-54.489743272151713</v>
      </c>
      <c r="AB101">
        <f>2*0.95*0.0000000567*(((BY101+$B$7)+273)^4-(T101+273)^4)</f>
        <v>-5.3259072223659709</v>
      </c>
      <c r="AC101">
        <f t="shared" si="68"/>
        <v>54.797494379167347</v>
      </c>
      <c r="AD101">
        <v>-4.0930077089501998E-2</v>
      </c>
      <c r="AE101">
        <v>4.5947597204654099E-2</v>
      </c>
      <c r="AF101">
        <v>3.4383567425791099</v>
      </c>
      <c r="AG101">
        <v>137</v>
      </c>
      <c r="AH101">
        <v>27</v>
      </c>
      <c r="AI101">
        <f t="shared" si="69"/>
        <v>1.0052993557912442</v>
      </c>
      <c r="AJ101">
        <f t="shared" si="70"/>
        <v>0.52993557912441869</v>
      </c>
      <c r="AK101">
        <f t="shared" si="71"/>
        <v>51978.397816185636</v>
      </c>
      <c r="AL101">
        <v>0</v>
      </c>
      <c r="AM101">
        <v>0</v>
      </c>
      <c r="AN101">
        <v>0</v>
      </c>
      <c r="AO101">
        <f t="shared" si="72"/>
        <v>0</v>
      </c>
      <c r="AP101" t="e">
        <f t="shared" si="73"/>
        <v>#DIV/0!</v>
      </c>
      <c r="AQ101">
        <v>-1</v>
      </c>
      <c r="AR101" t="s">
        <v>703</v>
      </c>
      <c r="AS101">
        <v>700.14869230769204</v>
      </c>
      <c r="AT101">
        <v>1168.32</v>
      </c>
      <c r="AU101">
        <f t="shared" si="74"/>
        <v>0.4007218122537558</v>
      </c>
      <c r="AV101">
        <v>0.5</v>
      </c>
      <c r="AW101">
        <f t="shared" si="75"/>
        <v>1429.3031929290967</v>
      </c>
      <c r="AX101">
        <f>I101</f>
        <v>28.049269375790228</v>
      </c>
      <c r="AY101">
        <f t="shared" si="76"/>
        <v>286.37648286531362</v>
      </c>
      <c r="AZ101">
        <f t="shared" si="77"/>
        <v>0.56631744727471922</v>
      </c>
      <c r="BA101">
        <f t="shared" si="78"/>
        <v>2.0324077858007886E-2</v>
      </c>
      <c r="BB101">
        <f t="shared" si="79"/>
        <v>-1</v>
      </c>
      <c r="BC101" t="s">
        <v>704</v>
      </c>
      <c r="BD101">
        <v>506.68</v>
      </c>
      <c r="BE101">
        <f t="shared" si="80"/>
        <v>661.63999999999987</v>
      </c>
      <c r="BF101">
        <f t="shared" si="81"/>
        <v>0.70759220677756485</v>
      </c>
      <c r="BG101">
        <f t="shared" si="82"/>
        <v>2.3058340569985001</v>
      </c>
      <c r="BH101">
        <f t="shared" si="83"/>
        <v>0.40072181225375575</v>
      </c>
      <c r="BI101" t="e">
        <f t="shared" si="84"/>
        <v>#DIV/0!</v>
      </c>
      <c r="BJ101">
        <f t="shared" si="85"/>
        <v>1700.1</v>
      </c>
      <c r="BK101">
        <f t="shared" si="86"/>
        <v>1429.3031929290967</v>
      </c>
      <c r="BL101">
        <f>($B$11*$D$9+$C$11*$D$9+$F$11*((CR101+CJ101)/MAX(CR101+CJ101+CS101, 0.1)*$I$9+CS101/MAX(CR101+CJ101+CS101, 0.1)*$J$9))/($B$11+$C$11+$F$11)</f>
        <v>0.84071713012710825</v>
      </c>
      <c r="BM101">
        <f>($B$11*$K$9+$C$11*$K$9+$F$11*((CR101+CJ101)/MAX(CR101+CJ101+CS101, 0.1)*$P$9+CS101/MAX(CR101+CJ101+CS101, 0.1)*$Q$9))/($B$11+$C$11+$F$11)</f>
        <v>0.19143426025421673</v>
      </c>
      <c r="BN101">
        <v>6</v>
      </c>
      <c r="BO101">
        <v>0.5</v>
      </c>
      <c r="BP101" t="s">
        <v>271</v>
      </c>
      <c r="BQ101">
        <v>1566924991.0999999</v>
      </c>
      <c r="BR101">
        <v>464.57100000000003</v>
      </c>
      <c r="BS101">
        <v>500.05399999999997</v>
      </c>
      <c r="BT101">
        <v>25.334299999999999</v>
      </c>
      <c r="BU101">
        <v>21.141100000000002</v>
      </c>
      <c r="BV101">
        <v>500.12299999999999</v>
      </c>
      <c r="BW101">
        <v>98.766599999999997</v>
      </c>
      <c r="BX101">
        <v>0.19997999999999999</v>
      </c>
      <c r="BY101">
        <v>28.2425</v>
      </c>
      <c r="BZ101">
        <v>28.6936</v>
      </c>
      <c r="CA101">
        <v>999.9</v>
      </c>
      <c r="CB101">
        <v>9993.75</v>
      </c>
      <c r="CC101">
        <v>0</v>
      </c>
      <c r="CD101">
        <v>12.6943</v>
      </c>
      <c r="CE101">
        <v>1700.1</v>
      </c>
      <c r="CF101">
        <v>0.97602800000000001</v>
      </c>
      <c r="CG101">
        <v>2.3972199999999999E-2</v>
      </c>
      <c r="CH101">
        <v>0</v>
      </c>
      <c r="CI101">
        <v>700.34299999999996</v>
      </c>
      <c r="CJ101">
        <v>4.99986</v>
      </c>
      <c r="CK101">
        <v>12113.8</v>
      </c>
      <c r="CL101">
        <v>13810.2</v>
      </c>
      <c r="CM101">
        <v>45</v>
      </c>
      <c r="CN101">
        <v>46.625</v>
      </c>
      <c r="CO101">
        <v>45.75</v>
      </c>
      <c r="CP101">
        <v>45.75</v>
      </c>
      <c r="CQ101">
        <v>46.811999999999998</v>
      </c>
      <c r="CR101">
        <v>1654.47</v>
      </c>
      <c r="CS101">
        <v>40.64</v>
      </c>
      <c r="CT101">
        <v>0</v>
      </c>
      <c r="CU101">
        <v>109.799999952316</v>
      </c>
      <c r="CV101">
        <v>700.14869230769204</v>
      </c>
      <c r="CW101">
        <v>2.4031453066792299</v>
      </c>
      <c r="CX101">
        <v>58.772649604827798</v>
      </c>
      <c r="CY101">
        <v>12105.8269230769</v>
      </c>
      <c r="CZ101">
        <v>15</v>
      </c>
      <c r="DA101">
        <v>1566924945.0999999</v>
      </c>
      <c r="DB101" t="s">
        <v>705</v>
      </c>
      <c r="DC101">
        <v>85</v>
      </c>
      <c r="DD101">
        <v>-1.9E-2</v>
      </c>
      <c r="DE101">
        <v>0.19400000000000001</v>
      </c>
      <c r="DF101">
        <v>500</v>
      </c>
      <c r="DG101">
        <v>21</v>
      </c>
      <c r="DH101">
        <v>0.06</v>
      </c>
      <c r="DI101">
        <v>0.02</v>
      </c>
      <c r="DJ101">
        <v>27.811855562626</v>
      </c>
      <c r="DK101">
        <v>0.236027339376606</v>
      </c>
      <c r="DL101">
        <v>7.9125735010267303E-2</v>
      </c>
      <c r="DM101">
        <v>1</v>
      </c>
      <c r="DN101">
        <v>0.248708567864108</v>
      </c>
      <c r="DO101">
        <v>2.3813196843797398E-2</v>
      </c>
      <c r="DP101">
        <v>5.3041082573115203E-3</v>
      </c>
      <c r="DQ101">
        <v>1</v>
      </c>
      <c r="DR101">
        <v>2</v>
      </c>
      <c r="DS101">
        <v>2</v>
      </c>
      <c r="DT101" t="s">
        <v>273</v>
      </c>
      <c r="DU101">
        <v>1.86707</v>
      </c>
      <c r="DV101">
        <v>1.8635699999999999</v>
      </c>
      <c r="DW101">
        <v>1.8692</v>
      </c>
      <c r="DX101">
        <v>1.86721</v>
      </c>
      <c r="DY101">
        <v>1.8717999999999999</v>
      </c>
      <c r="DZ101">
        <v>1.86432</v>
      </c>
      <c r="EA101">
        <v>1.8658699999999999</v>
      </c>
      <c r="EB101">
        <v>1.8658399999999999</v>
      </c>
      <c r="EC101" t="s">
        <v>274</v>
      </c>
      <c r="ED101" t="s">
        <v>19</v>
      </c>
      <c r="EE101" t="s">
        <v>19</v>
      </c>
      <c r="EF101" t="s">
        <v>19</v>
      </c>
      <c r="EG101" t="s">
        <v>275</v>
      </c>
      <c r="EH101" t="s">
        <v>276</v>
      </c>
      <c r="EI101" t="s">
        <v>277</v>
      </c>
      <c r="EJ101" t="s">
        <v>277</v>
      </c>
      <c r="EK101" t="s">
        <v>277</v>
      </c>
      <c r="EL101" t="s">
        <v>277</v>
      </c>
      <c r="EM101">
        <v>0</v>
      </c>
      <c r="EN101">
        <v>100</v>
      </c>
      <c r="EO101">
        <v>100</v>
      </c>
      <c r="EP101">
        <v>-1.9E-2</v>
      </c>
      <c r="EQ101">
        <v>0.19400000000000001</v>
      </c>
      <c r="ER101">
        <v>2</v>
      </c>
      <c r="ES101">
        <v>345.36</v>
      </c>
      <c r="ET101">
        <v>511.69200000000001</v>
      </c>
      <c r="EU101">
        <v>24.9999</v>
      </c>
      <c r="EV101">
        <v>29.926400000000001</v>
      </c>
      <c r="EW101">
        <v>30.000399999999999</v>
      </c>
      <c r="EX101">
        <v>29.939299999999999</v>
      </c>
      <c r="EY101">
        <v>29.938700000000001</v>
      </c>
      <c r="EZ101">
        <v>26.501300000000001</v>
      </c>
      <c r="FA101">
        <v>25.698399999999999</v>
      </c>
      <c r="FB101">
        <v>3.7315900000000002</v>
      </c>
      <c r="FC101">
        <v>25</v>
      </c>
      <c r="FD101">
        <v>500</v>
      </c>
      <c r="FE101">
        <v>21.064900000000002</v>
      </c>
      <c r="FF101">
        <v>101.28400000000001</v>
      </c>
      <c r="FG101">
        <v>101.828</v>
      </c>
    </row>
    <row r="102" spans="1:163" x14ac:dyDescent="0.2">
      <c r="A102">
        <v>86</v>
      </c>
      <c r="B102">
        <v>1566925107.5999999</v>
      </c>
      <c r="C102">
        <v>11759.7999999523</v>
      </c>
      <c r="D102" t="s">
        <v>706</v>
      </c>
      <c r="E102" t="s">
        <v>707</v>
      </c>
      <c r="F102" t="s">
        <v>667</v>
      </c>
      <c r="G102">
        <v>1566925107.5999999</v>
      </c>
      <c r="H102">
        <f t="shared" si="58"/>
        <v>3.7973011935633163E-3</v>
      </c>
      <c r="I102">
        <f t="shared" si="59"/>
        <v>34.743135801845</v>
      </c>
      <c r="J102">
        <f>BR102 - IF(AI102&gt;1, I102*BN102*100/(AK102*CB102), 0)</f>
        <v>556.05296012132465</v>
      </c>
      <c r="K102">
        <f>((Q102-H102/2)*J102-I102)/(Q102+H102/2)</f>
        <v>329.91514645783485</v>
      </c>
      <c r="L102">
        <f>K102*(BW102+BX102)/1000</f>
        <v>32.649838354269576</v>
      </c>
      <c r="M102">
        <f>(BR102 - IF(AI102&gt;1, I102*BN102*100/(AK102*CB102), 0))*(BW102+BX102)/1000</f>
        <v>55.029420320035776</v>
      </c>
      <c r="N102">
        <f t="shared" si="60"/>
        <v>0.27253484188261767</v>
      </c>
      <c r="O102">
        <f t="shared" si="61"/>
        <v>2.2454759387744012</v>
      </c>
      <c r="P102">
        <f>H102*(1000-(1000*0.61365*EXP(17.502*T102/(240.97+T102))/(BW102+BX102)+BT102)/2)/(1000*0.61365*EXP(17.502*T102/(240.97+T102))/(BW102+BX102)-BT102)</f>
        <v>0.25540172235533587</v>
      </c>
      <c r="Q102">
        <f t="shared" si="62"/>
        <v>0.16107558079753354</v>
      </c>
      <c r="R102">
        <f t="shared" si="63"/>
        <v>273.56813716722439</v>
      </c>
      <c r="S102">
        <f>(BY102+(R102+2*0.95*0.0000000567*(((BY102+$B$7)+273)^4-(BY102+273)^4)-44100*H102)/(1.84*29.3*O102+8*0.95*0.0000000567*(BY102+273)^3))</f>
        <v>29.05516067901652</v>
      </c>
      <c r="T102">
        <f>($C$7*BZ102+$D$7*CA102+$E$7*S102)</f>
        <v>28.607099999999999</v>
      </c>
      <c r="U102">
        <f>0.61365*EXP(17.502*T102/(240.97+T102))</f>
        <v>3.9312376728478924</v>
      </c>
      <c r="V102">
        <f t="shared" si="64"/>
        <v>65.102560180406797</v>
      </c>
      <c r="W102">
        <f t="shared" si="65"/>
        <v>2.5077071721644999</v>
      </c>
      <c r="X102">
        <f t="shared" si="66"/>
        <v>3.8519332653206733</v>
      </c>
      <c r="Y102">
        <f t="shared" si="67"/>
        <v>1.4235305006833925</v>
      </c>
      <c r="Z102">
        <f>(-H102*44100)</f>
        <v>-167.46098263614226</v>
      </c>
      <c r="AA102">
        <f>2*29.3*O102*0.92*(BY102-T102)</f>
        <v>-42.45507525308976</v>
      </c>
      <c r="AB102">
        <f>2*0.95*0.0000000567*(((BY102+$B$7)+273)^4-(T102+273)^4)</f>
        <v>-4.139039287691066</v>
      </c>
      <c r="AC102">
        <f t="shared" si="68"/>
        <v>59.513039990301323</v>
      </c>
      <c r="AD102">
        <v>-4.1062063585859898E-2</v>
      </c>
      <c r="AE102">
        <v>4.6095763609467898E-2</v>
      </c>
      <c r="AF102">
        <v>3.4471356462085501</v>
      </c>
      <c r="AG102">
        <v>137</v>
      </c>
      <c r="AH102">
        <v>27</v>
      </c>
      <c r="AI102">
        <f t="shared" si="69"/>
        <v>1.0052831848249277</v>
      </c>
      <c r="AJ102">
        <f t="shared" si="70"/>
        <v>0.52831848249277336</v>
      </c>
      <c r="AK102">
        <f t="shared" si="71"/>
        <v>52136.656537620402</v>
      </c>
      <c r="AL102">
        <v>0</v>
      </c>
      <c r="AM102">
        <v>0</v>
      </c>
      <c r="AN102">
        <v>0</v>
      </c>
      <c r="AO102">
        <f t="shared" si="72"/>
        <v>0</v>
      </c>
      <c r="AP102" t="e">
        <f t="shared" si="73"/>
        <v>#DIV/0!</v>
      </c>
      <c r="AQ102">
        <v>-1</v>
      </c>
      <c r="AR102" t="s">
        <v>708</v>
      </c>
      <c r="AS102">
        <v>717.45742307692296</v>
      </c>
      <c r="AT102">
        <v>1253.6400000000001</v>
      </c>
      <c r="AU102">
        <f t="shared" si="74"/>
        <v>0.42770059739883626</v>
      </c>
      <c r="AV102">
        <v>0.5</v>
      </c>
      <c r="AW102">
        <f t="shared" si="75"/>
        <v>1429.042800100417</v>
      </c>
      <c r="AX102">
        <f>I102</f>
        <v>34.743135801845</v>
      </c>
      <c r="AY102">
        <f t="shared" si="76"/>
        <v>305.60122965572702</v>
      </c>
      <c r="AZ102">
        <f t="shared" si="77"/>
        <v>0.59206789828020812</v>
      </c>
      <c r="BA102">
        <f t="shared" si="78"/>
        <v>2.501194211911174E-2</v>
      </c>
      <c r="BB102">
        <f t="shared" si="79"/>
        <v>-1</v>
      </c>
      <c r="BC102" t="s">
        <v>709</v>
      </c>
      <c r="BD102">
        <v>511.4</v>
      </c>
      <c r="BE102">
        <f t="shared" si="80"/>
        <v>742.24000000000012</v>
      </c>
      <c r="BF102">
        <f t="shared" si="81"/>
        <v>0.72238437287545409</v>
      </c>
      <c r="BG102">
        <f t="shared" si="82"/>
        <v>2.4513883457176382</v>
      </c>
      <c r="BH102">
        <f t="shared" si="83"/>
        <v>0.42770059739883626</v>
      </c>
      <c r="BI102" t="e">
        <f t="shared" si="84"/>
        <v>#DIV/0!</v>
      </c>
      <c r="BJ102">
        <f t="shared" si="85"/>
        <v>1699.79</v>
      </c>
      <c r="BK102">
        <f t="shared" si="86"/>
        <v>1429.042800100417</v>
      </c>
      <c r="BL102">
        <f>($B$11*$D$9+$C$11*$D$9+$F$11*((CR102+CJ102)/MAX(CR102+CJ102+CS102, 0.1)*$I$9+CS102/MAX(CR102+CJ102+CS102, 0.1)*$J$9))/($B$11+$C$11+$F$11)</f>
        <v>0.84071726513299705</v>
      </c>
      <c r="BM102">
        <f>($B$11*$K$9+$C$11*$K$9+$F$11*((CR102+CJ102)/MAX(CR102+CJ102+CS102, 0.1)*$P$9+CS102/MAX(CR102+CJ102+CS102, 0.1)*$Q$9))/($B$11+$C$11+$F$11)</f>
        <v>0.19143453026599419</v>
      </c>
      <c r="BN102">
        <v>6</v>
      </c>
      <c r="BO102">
        <v>0.5</v>
      </c>
      <c r="BP102" t="s">
        <v>271</v>
      </c>
      <c r="BQ102">
        <v>1566925107.5999999</v>
      </c>
      <c r="BR102">
        <v>556.053</v>
      </c>
      <c r="BS102">
        <v>600.05399999999997</v>
      </c>
      <c r="BT102">
        <v>25.339500000000001</v>
      </c>
      <c r="BU102">
        <v>20.922699999999999</v>
      </c>
      <c r="BV102">
        <v>500.06200000000001</v>
      </c>
      <c r="BW102">
        <v>98.764399999999995</v>
      </c>
      <c r="BX102">
        <v>0.19995099999999999</v>
      </c>
      <c r="BY102">
        <v>28.256399999999999</v>
      </c>
      <c r="BZ102">
        <v>28.607099999999999</v>
      </c>
      <c r="CA102">
        <v>999.9</v>
      </c>
      <c r="CB102">
        <v>10026.200000000001</v>
      </c>
      <c r="CC102">
        <v>0</v>
      </c>
      <c r="CD102">
        <v>12.7439</v>
      </c>
      <c r="CE102">
        <v>1699.79</v>
      </c>
      <c r="CF102">
        <v>0.97602299999999997</v>
      </c>
      <c r="CG102">
        <v>2.3976500000000001E-2</v>
      </c>
      <c r="CH102">
        <v>0</v>
      </c>
      <c r="CI102">
        <v>718.096</v>
      </c>
      <c r="CJ102">
        <v>4.99986</v>
      </c>
      <c r="CK102">
        <v>12410.7</v>
      </c>
      <c r="CL102">
        <v>13807.7</v>
      </c>
      <c r="CM102">
        <v>45</v>
      </c>
      <c r="CN102">
        <v>46.686999999999998</v>
      </c>
      <c r="CO102">
        <v>45.75</v>
      </c>
      <c r="CP102">
        <v>45.811999999999998</v>
      </c>
      <c r="CQ102">
        <v>46.875</v>
      </c>
      <c r="CR102">
        <v>1654.15</v>
      </c>
      <c r="CS102">
        <v>40.64</v>
      </c>
      <c r="CT102">
        <v>0</v>
      </c>
      <c r="CU102">
        <v>116.200000047684</v>
      </c>
      <c r="CV102">
        <v>717.45742307692296</v>
      </c>
      <c r="CW102">
        <v>2.7505982894740502</v>
      </c>
      <c r="CX102">
        <v>43.483760701266803</v>
      </c>
      <c r="CY102">
        <v>12407.45</v>
      </c>
      <c r="CZ102">
        <v>15</v>
      </c>
      <c r="DA102">
        <v>1566925061.5999999</v>
      </c>
      <c r="DB102" t="s">
        <v>710</v>
      </c>
      <c r="DC102">
        <v>86</v>
      </c>
      <c r="DD102">
        <v>-2.8000000000000001E-2</v>
      </c>
      <c r="DE102">
        <v>0.193</v>
      </c>
      <c r="DF102">
        <v>600</v>
      </c>
      <c r="DG102">
        <v>21</v>
      </c>
      <c r="DH102">
        <v>0.05</v>
      </c>
      <c r="DI102">
        <v>0.03</v>
      </c>
      <c r="DJ102">
        <v>34.617691523104597</v>
      </c>
      <c r="DK102">
        <v>0.17261217542139601</v>
      </c>
      <c r="DL102">
        <v>8.9625134677572896E-2</v>
      </c>
      <c r="DM102">
        <v>1</v>
      </c>
      <c r="DN102">
        <v>0.26615918710726799</v>
      </c>
      <c r="DO102">
        <v>1.9924675449807E-2</v>
      </c>
      <c r="DP102">
        <v>4.3498835046274402E-3</v>
      </c>
      <c r="DQ102">
        <v>1</v>
      </c>
      <c r="DR102">
        <v>2</v>
      </c>
      <c r="DS102">
        <v>2</v>
      </c>
      <c r="DT102" t="s">
        <v>273</v>
      </c>
      <c r="DU102">
        <v>1.86707</v>
      </c>
      <c r="DV102">
        <v>1.86358</v>
      </c>
      <c r="DW102">
        <v>1.8692200000000001</v>
      </c>
      <c r="DX102">
        <v>1.8672200000000001</v>
      </c>
      <c r="DY102">
        <v>1.8717999999999999</v>
      </c>
      <c r="DZ102">
        <v>1.86432</v>
      </c>
      <c r="EA102">
        <v>1.8658999999999999</v>
      </c>
      <c r="EB102">
        <v>1.8658399999999999</v>
      </c>
      <c r="EC102" t="s">
        <v>274</v>
      </c>
      <c r="ED102" t="s">
        <v>19</v>
      </c>
      <c r="EE102" t="s">
        <v>19</v>
      </c>
      <c r="EF102" t="s">
        <v>19</v>
      </c>
      <c r="EG102" t="s">
        <v>275</v>
      </c>
      <c r="EH102" t="s">
        <v>276</v>
      </c>
      <c r="EI102" t="s">
        <v>277</v>
      </c>
      <c r="EJ102" t="s">
        <v>277</v>
      </c>
      <c r="EK102" t="s">
        <v>277</v>
      </c>
      <c r="EL102" t="s">
        <v>277</v>
      </c>
      <c r="EM102">
        <v>0</v>
      </c>
      <c r="EN102">
        <v>100</v>
      </c>
      <c r="EO102">
        <v>100</v>
      </c>
      <c r="EP102">
        <v>-2.8000000000000001E-2</v>
      </c>
      <c r="EQ102">
        <v>0.193</v>
      </c>
      <c r="ER102">
        <v>2</v>
      </c>
      <c r="ES102">
        <v>345.29399999999998</v>
      </c>
      <c r="ET102">
        <v>511.71600000000001</v>
      </c>
      <c r="EU102">
        <v>25.000800000000002</v>
      </c>
      <c r="EV102">
        <v>29.995999999999999</v>
      </c>
      <c r="EW102">
        <v>30.000299999999999</v>
      </c>
      <c r="EX102">
        <v>29.996300000000002</v>
      </c>
      <c r="EY102">
        <v>29.991</v>
      </c>
      <c r="EZ102">
        <v>30.6676</v>
      </c>
      <c r="FA102">
        <v>26.462700000000002</v>
      </c>
      <c r="FB102">
        <v>3.70974</v>
      </c>
      <c r="FC102">
        <v>25</v>
      </c>
      <c r="FD102">
        <v>600</v>
      </c>
      <c r="FE102">
        <v>20.9177</v>
      </c>
      <c r="FF102">
        <v>101.273</v>
      </c>
      <c r="FG102">
        <v>101.818</v>
      </c>
    </row>
    <row r="103" spans="1:163" x14ac:dyDescent="0.2">
      <c r="A103">
        <v>87</v>
      </c>
      <c r="B103">
        <v>1566925228.0999999</v>
      </c>
      <c r="C103">
        <v>11880.2999999523</v>
      </c>
      <c r="D103" t="s">
        <v>711</v>
      </c>
      <c r="E103" t="s">
        <v>712</v>
      </c>
      <c r="F103" t="s">
        <v>667</v>
      </c>
      <c r="G103">
        <v>1566925228.0999999</v>
      </c>
      <c r="H103">
        <f t="shared" si="58"/>
        <v>3.9043651135125725E-3</v>
      </c>
      <c r="I103">
        <f t="shared" si="59"/>
        <v>43.940295505699723</v>
      </c>
      <c r="J103">
        <f>BR103 - IF(AI103&gt;1, I103*BN103*100/(AK103*CB103), 0)</f>
        <v>744.0179490765214</v>
      </c>
      <c r="K103">
        <f>((Q103-H103/2)*J103-I103)/(Q103+H103/2)</f>
        <v>468.19157582462634</v>
      </c>
      <c r="L103">
        <f>K103*(BW103+BX103)/1000</f>
        <v>46.331498132723638</v>
      </c>
      <c r="M103">
        <f>(BR103 - IF(AI103&gt;1, I103*BN103*100/(AK103*CB103), 0))*(BW103+BX103)/1000</f>
        <v>73.626839948235059</v>
      </c>
      <c r="N103">
        <f t="shared" si="60"/>
        <v>0.28479972534890075</v>
      </c>
      <c r="O103">
        <f t="shared" si="61"/>
        <v>2.2379517621809124</v>
      </c>
      <c r="P103">
        <f>H103*(1000-(1000*0.61365*EXP(17.502*T103/(240.97+T103))/(BW103+BX103)+BT103)/2)/(1000*0.61365*EXP(17.502*T103/(240.97+T103))/(BW103+BX103)-BT103)</f>
        <v>0.26608813321792463</v>
      </c>
      <c r="Q103">
        <f t="shared" si="62"/>
        <v>0.16788369164777614</v>
      </c>
      <c r="R103">
        <f t="shared" si="63"/>
        <v>273.56973315693386</v>
      </c>
      <c r="S103">
        <f>(BY103+(R103+2*0.95*0.0000000567*(((BY103+$B$7)+273)^4-(BY103+273)^4)-44100*H103)/(1.84*29.3*O103+8*0.95*0.0000000567*(BY103+273)^3))</f>
        <v>29.032160563312953</v>
      </c>
      <c r="T103">
        <f>($C$7*BZ103+$D$7*CA103+$E$7*S103)</f>
        <v>28.545100000000001</v>
      </c>
      <c r="U103">
        <f>0.61365*EXP(17.502*T103/(240.97+T103))</f>
        <v>3.9171147599736797</v>
      </c>
      <c r="V103">
        <f t="shared" si="64"/>
        <v>65.181736341039056</v>
      </c>
      <c r="W103">
        <f t="shared" si="65"/>
        <v>2.5122474873110998</v>
      </c>
      <c r="X103">
        <f t="shared" si="66"/>
        <v>3.8542199522987612</v>
      </c>
      <c r="Y103">
        <f t="shared" si="67"/>
        <v>1.4048672726625799</v>
      </c>
      <c r="Z103">
        <f>(-H103*44100)</f>
        <v>-172.18250150590444</v>
      </c>
      <c r="AA103">
        <f>2*29.3*O103*0.92*(BY103-T103)</f>
        <v>-33.601708829651344</v>
      </c>
      <c r="AB103">
        <f>2*0.95*0.0000000567*(((BY103+$B$7)+273)^4-(T103+273)^4)</f>
        <v>-3.2860712464293607</v>
      </c>
      <c r="AC103">
        <f t="shared" si="68"/>
        <v>64.499451574948736</v>
      </c>
      <c r="AD103">
        <v>-4.0860172838481902E-2</v>
      </c>
      <c r="AE103">
        <v>4.5869123558935201E-2</v>
      </c>
      <c r="AF103">
        <v>3.43370324301265</v>
      </c>
      <c r="AG103">
        <v>137</v>
      </c>
      <c r="AH103">
        <v>27</v>
      </c>
      <c r="AI103">
        <f t="shared" si="69"/>
        <v>1.0053085451179637</v>
      </c>
      <c r="AJ103">
        <f t="shared" si="70"/>
        <v>0.53085451179637477</v>
      </c>
      <c r="AK103">
        <f t="shared" si="71"/>
        <v>51888.895213530435</v>
      </c>
      <c r="AL103">
        <v>0</v>
      </c>
      <c r="AM103">
        <v>0</v>
      </c>
      <c r="AN103">
        <v>0</v>
      </c>
      <c r="AO103">
        <f t="shared" si="72"/>
        <v>0</v>
      </c>
      <c r="AP103" t="e">
        <f t="shared" si="73"/>
        <v>#DIV/0!</v>
      </c>
      <c r="AQ103">
        <v>-1</v>
      </c>
      <c r="AR103" t="s">
        <v>713</v>
      </c>
      <c r="AS103">
        <v>713.83719230769202</v>
      </c>
      <c r="AT103">
        <v>1269.21</v>
      </c>
      <c r="AU103">
        <f t="shared" si="74"/>
        <v>0.43757361484097035</v>
      </c>
      <c r="AV103">
        <v>0.5</v>
      </c>
      <c r="AW103">
        <f t="shared" si="75"/>
        <v>1429.0512001004163</v>
      </c>
      <c r="AX103">
        <f>I103</f>
        <v>43.940295505699723</v>
      </c>
      <c r="AY103">
        <f t="shared" si="76"/>
        <v>312.65754971038302</v>
      </c>
      <c r="AZ103">
        <f t="shared" si="77"/>
        <v>0.60170499759693041</v>
      </c>
      <c r="BA103">
        <f t="shared" si="78"/>
        <v>3.1447645474523146E-2</v>
      </c>
      <c r="BB103">
        <f t="shared" si="79"/>
        <v>-1</v>
      </c>
      <c r="BC103" t="s">
        <v>714</v>
      </c>
      <c r="BD103">
        <v>505.52</v>
      </c>
      <c r="BE103">
        <f t="shared" si="80"/>
        <v>763.69</v>
      </c>
      <c r="BF103">
        <f t="shared" si="81"/>
        <v>0.7272228360883447</v>
      </c>
      <c r="BG103">
        <f t="shared" si="82"/>
        <v>2.5107018515587911</v>
      </c>
      <c r="BH103">
        <f t="shared" si="83"/>
        <v>0.43757361484097035</v>
      </c>
      <c r="BI103" t="e">
        <f t="shared" si="84"/>
        <v>#DIV/0!</v>
      </c>
      <c r="BJ103">
        <f t="shared" si="85"/>
        <v>1699.8</v>
      </c>
      <c r="BK103">
        <f t="shared" si="86"/>
        <v>1429.0512001004163</v>
      </c>
      <c r="BL103">
        <f>($B$11*$D$9+$C$11*$D$9+$F$11*((CR103+CJ103)/MAX(CR103+CJ103+CS103, 0.1)*$I$9+CS103/MAX(CR103+CJ103+CS103, 0.1)*$J$9))/($B$11+$C$11+$F$11)</f>
        <v>0.84071726091329357</v>
      </c>
      <c r="BM103">
        <f>($B$11*$K$9+$C$11*$K$9+$F$11*((CR103+CJ103)/MAX(CR103+CJ103+CS103, 0.1)*$P$9+CS103/MAX(CR103+CJ103+CS103, 0.1)*$Q$9))/($B$11+$C$11+$F$11)</f>
        <v>0.19143452182658727</v>
      </c>
      <c r="BN103">
        <v>6</v>
      </c>
      <c r="BO103">
        <v>0.5</v>
      </c>
      <c r="BP103" t="s">
        <v>271</v>
      </c>
      <c r="BQ103">
        <v>1566925228.0999999</v>
      </c>
      <c r="BR103">
        <v>744.01800000000003</v>
      </c>
      <c r="BS103">
        <v>799.947</v>
      </c>
      <c r="BT103">
        <v>25.386900000000001</v>
      </c>
      <c r="BU103">
        <v>20.8459</v>
      </c>
      <c r="BV103">
        <v>500.06099999999998</v>
      </c>
      <c r="BW103">
        <v>98.758499999999998</v>
      </c>
      <c r="BX103">
        <v>0.19991900000000001</v>
      </c>
      <c r="BY103">
        <v>28.2666</v>
      </c>
      <c r="BZ103">
        <v>28.545100000000001</v>
      </c>
      <c r="CA103">
        <v>999.9</v>
      </c>
      <c r="CB103">
        <v>9977.5</v>
      </c>
      <c r="CC103">
        <v>0</v>
      </c>
      <c r="CD103">
        <v>12.139900000000001</v>
      </c>
      <c r="CE103">
        <v>1699.8</v>
      </c>
      <c r="CF103">
        <v>0.97602299999999997</v>
      </c>
      <c r="CG103">
        <v>2.3976500000000001E-2</v>
      </c>
      <c r="CH103">
        <v>0</v>
      </c>
      <c r="CI103">
        <v>712.99300000000005</v>
      </c>
      <c r="CJ103">
        <v>4.99986</v>
      </c>
      <c r="CK103">
        <v>12343.1</v>
      </c>
      <c r="CL103">
        <v>13807.8</v>
      </c>
      <c r="CM103">
        <v>45.125</v>
      </c>
      <c r="CN103">
        <v>46.686999999999998</v>
      </c>
      <c r="CO103">
        <v>45.811999999999998</v>
      </c>
      <c r="CP103">
        <v>45.811999999999998</v>
      </c>
      <c r="CQ103">
        <v>46.875</v>
      </c>
      <c r="CR103">
        <v>1654.16</v>
      </c>
      <c r="CS103">
        <v>40.64</v>
      </c>
      <c r="CT103">
        <v>0</v>
      </c>
      <c r="CU103">
        <v>119.799999952316</v>
      </c>
      <c r="CV103">
        <v>713.83719230769202</v>
      </c>
      <c r="CW103">
        <v>-7.9851282211372601</v>
      </c>
      <c r="CX103">
        <v>-115.91452995255</v>
      </c>
      <c r="CY103">
        <v>12357.8807692308</v>
      </c>
      <c r="CZ103">
        <v>15</v>
      </c>
      <c r="DA103">
        <v>1566925187.0999999</v>
      </c>
      <c r="DB103" t="s">
        <v>715</v>
      </c>
      <c r="DC103">
        <v>87</v>
      </c>
      <c r="DD103">
        <v>0.153</v>
      </c>
      <c r="DE103">
        <v>0.188</v>
      </c>
      <c r="DF103">
        <v>800</v>
      </c>
      <c r="DG103">
        <v>21</v>
      </c>
      <c r="DH103">
        <v>0.04</v>
      </c>
      <c r="DI103">
        <v>0.02</v>
      </c>
      <c r="DJ103">
        <v>41.551778162265897</v>
      </c>
      <c r="DK103">
        <v>21.298994528067698</v>
      </c>
      <c r="DL103">
        <v>8.6205275785413207</v>
      </c>
      <c r="DM103">
        <v>0</v>
      </c>
      <c r="DN103">
        <v>0.26261105154563003</v>
      </c>
      <c r="DO103">
        <v>0.17645965053878901</v>
      </c>
      <c r="DP103">
        <v>5.9298604208076498E-2</v>
      </c>
      <c r="DQ103">
        <v>1</v>
      </c>
      <c r="DR103">
        <v>1</v>
      </c>
      <c r="DS103">
        <v>2</v>
      </c>
      <c r="DT103" t="s">
        <v>283</v>
      </c>
      <c r="DU103">
        <v>1.8670500000000001</v>
      </c>
      <c r="DV103">
        <v>1.86358</v>
      </c>
      <c r="DW103">
        <v>1.86921</v>
      </c>
      <c r="DX103">
        <v>1.86721</v>
      </c>
      <c r="DY103">
        <v>1.87181</v>
      </c>
      <c r="DZ103">
        <v>1.86432</v>
      </c>
      <c r="EA103">
        <v>1.86588</v>
      </c>
      <c r="EB103">
        <v>1.8658399999999999</v>
      </c>
      <c r="EC103" t="s">
        <v>274</v>
      </c>
      <c r="ED103" t="s">
        <v>19</v>
      </c>
      <c r="EE103" t="s">
        <v>19</v>
      </c>
      <c r="EF103" t="s">
        <v>19</v>
      </c>
      <c r="EG103" t="s">
        <v>275</v>
      </c>
      <c r="EH103" t="s">
        <v>276</v>
      </c>
      <c r="EI103" t="s">
        <v>277</v>
      </c>
      <c r="EJ103" t="s">
        <v>277</v>
      </c>
      <c r="EK103" t="s">
        <v>277</v>
      </c>
      <c r="EL103" t="s">
        <v>277</v>
      </c>
      <c r="EM103">
        <v>0</v>
      </c>
      <c r="EN103">
        <v>100</v>
      </c>
      <c r="EO103">
        <v>100</v>
      </c>
      <c r="EP103">
        <v>0.153</v>
      </c>
      <c r="EQ103">
        <v>0.188</v>
      </c>
      <c r="ER103">
        <v>2</v>
      </c>
      <c r="ES103">
        <v>345.25299999999999</v>
      </c>
      <c r="ET103">
        <v>511.642</v>
      </c>
      <c r="EU103">
        <v>24.999600000000001</v>
      </c>
      <c r="EV103">
        <v>30.074000000000002</v>
      </c>
      <c r="EW103">
        <v>30.0002</v>
      </c>
      <c r="EX103">
        <v>30.064900000000002</v>
      </c>
      <c r="EY103">
        <v>30.0581</v>
      </c>
      <c r="EZ103">
        <v>38.664400000000001</v>
      </c>
      <c r="FA103">
        <v>27.1587</v>
      </c>
      <c r="FB103">
        <v>3.5234700000000001</v>
      </c>
      <c r="FC103">
        <v>25</v>
      </c>
      <c r="FD103">
        <v>800</v>
      </c>
      <c r="FE103">
        <v>20.7637</v>
      </c>
      <c r="FF103">
        <v>101.26</v>
      </c>
      <c r="FG103">
        <v>101.80200000000001</v>
      </c>
    </row>
    <row r="104" spans="1:163" x14ac:dyDescent="0.2">
      <c r="A104">
        <v>88</v>
      </c>
      <c r="B104">
        <v>1566925348.5999999</v>
      </c>
      <c r="C104">
        <v>12000.7999999523</v>
      </c>
      <c r="D104" t="s">
        <v>716</v>
      </c>
      <c r="E104" t="s">
        <v>717</v>
      </c>
      <c r="F104" t="s">
        <v>667</v>
      </c>
      <c r="G104">
        <v>1566925348.5999999</v>
      </c>
      <c r="H104">
        <f t="shared" si="58"/>
        <v>3.9845654588723254E-3</v>
      </c>
      <c r="I104">
        <f t="shared" si="59"/>
        <v>47.318185413498554</v>
      </c>
      <c r="J104">
        <f>BR104 - IF(AI104&gt;1, I104*BN104*100/(AK104*CB104), 0)</f>
        <v>938.98994508608189</v>
      </c>
      <c r="K104">
        <f>((Q104-H104/2)*J104-I104)/(Q104+H104/2)</f>
        <v>646.39011118787971</v>
      </c>
      <c r="L104">
        <f>K104*(BW104+BX104)/1000</f>
        <v>63.965407983919086</v>
      </c>
      <c r="M104">
        <f>(BR104 - IF(AI104&gt;1, I104*BN104*100/(AK104*CB104), 0))*(BW104+BX104)/1000</f>
        <v>92.920473086833994</v>
      </c>
      <c r="N104">
        <f t="shared" si="60"/>
        <v>0.29314351763556817</v>
      </c>
      <c r="O104">
        <f t="shared" si="61"/>
        <v>2.2367958434351332</v>
      </c>
      <c r="P104">
        <f>H104*(1000-(1000*0.61365*EXP(17.502*T104/(240.97+T104))/(BW104+BX104)+BT104)/2)/(1000*0.61365*EXP(17.502*T104/(240.97+T104))/(BW104+BX104)-BT104)</f>
        <v>0.27335082676949796</v>
      </c>
      <c r="Q104">
        <f t="shared" si="62"/>
        <v>0.17251107099659857</v>
      </c>
      <c r="R104">
        <f t="shared" si="63"/>
        <v>273.57132914664356</v>
      </c>
      <c r="S104">
        <f>(BY104+(R104+2*0.95*0.0000000567*(((BY104+$B$7)+273)^4-(BY104+273)^4)-44100*H104)/(1.84*29.3*O104+8*0.95*0.0000000567*(BY104+273)^3))</f>
        <v>28.975734035471259</v>
      </c>
      <c r="T104">
        <f>($C$7*BZ104+$D$7*CA104+$E$7*S104)</f>
        <v>28.475200000000001</v>
      </c>
      <c r="U104">
        <f>0.61365*EXP(17.502*T104/(240.97+T104))</f>
        <v>3.9012454018809222</v>
      </c>
      <c r="V104">
        <f t="shared" si="64"/>
        <v>65.119472929782646</v>
      </c>
      <c r="W104">
        <f t="shared" si="65"/>
        <v>2.5054556953600002</v>
      </c>
      <c r="X104">
        <f t="shared" si="66"/>
        <v>3.8474753904436474</v>
      </c>
      <c r="Y104">
        <f t="shared" si="67"/>
        <v>1.3957897065209219</v>
      </c>
      <c r="Z104">
        <f>(-H104*44100)</f>
        <v>-175.71933673626955</v>
      </c>
      <c r="AA104">
        <f>2*29.3*O104*0.92*(BY104-T104)</f>
        <v>-28.784865823941498</v>
      </c>
      <c r="AB104">
        <f>2*0.95*0.0000000567*(((BY104+$B$7)+273)^4-(T104+273)^4)</f>
        <v>-2.8150623468942539</v>
      </c>
      <c r="AC104">
        <f t="shared" si="68"/>
        <v>66.252064239538257</v>
      </c>
      <c r="AD104">
        <v>-4.08292105454491E-2</v>
      </c>
      <c r="AE104">
        <v>4.58343656725601E-2</v>
      </c>
      <c r="AF104">
        <v>3.4316412290359399</v>
      </c>
      <c r="AG104">
        <v>137</v>
      </c>
      <c r="AH104">
        <v>27</v>
      </c>
      <c r="AI104">
        <f t="shared" si="69"/>
        <v>1.0053118969713122</v>
      </c>
      <c r="AJ104">
        <f t="shared" si="70"/>
        <v>0.531189697131218</v>
      </c>
      <c r="AK104">
        <f t="shared" si="71"/>
        <v>51856.325764183675</v>
      </c>
      <c r="AL104">
        <v>0</v>
      </c>
      <c r="AM104">
        <v>0</v>
      </c>
      <c r="AN104">
        <v>0</v>
      </c>
      <c r="AO104">
        <f t="shared" si="72"/>
        <v>0</v>
      </c>
      <c r="AP104" t="e">
        <f t="shared" si="73"/>
        <v>#DIV/0!</v>
      </c>
      <c r="AQ104">
        <v>-1</v>
      </c>
      <c r="AR104" t="s">
        <v>718</v>
      </c>
      <c r="AS104">
        <v>691.336461538462</v>
      </c>
      <c r="AT104">
        <v>1188.0999999999999</v>
      </c>
      <c r="AU104">
        <f t="shared" si="74"/>
        <v>0.41811593170737982</v>
      </c>
      <c r="AV104">
        <v>0.5</v>
      </c>
      <c r="AW104">
        <f t="shared" si="75"/>
        <v>1429.0596001004158</v>
      </c>
      <c r="AX104">
        <f>I104</f>
        <v>47.318185413498554</v>
      </c>
      <c r="AY104">
        <f t="shared" si="76"/>
        <v>298.75629308068045</v>
      </c>
      <c r="AZ104">
        <f t="shared" si="77"/>
        <v>0.58274556013803547</v>
      </c>
      <c r="BA104">
        <f t="shared" si="78"/>
        <v>3.3811175832067032E-2</v>
      </c>
      <c r="BB104">
        <f t="shared" si="79"/>
        <v>-1</v>
      </c>
      <c r="BC104" t="s">
        <v>719</v>
      </c>
      <c r="BD104">
        <v>495.74</v>
      </c>
      <c r="BE104">
        <f t="shared" si="80"/>
        <v>692.3599999999999</v>
      </c>
      <c r="BF104">
        <f t="shared" si="81"/>
        <v>0.71749312274183663</v>
      </c>
      <c r="BG104">
        <f t="shared" si="82"/>
        <v>2.3966191955460521</v>
      </c>
      <c r="BH104">
        <f t="shared" si="83"/>
        <v>0.41811593170737982</v>
      </c>
      <c r="BI104" t="e">
        <f t="shared" si="84"/>
        <v>#DIV/0!</v>
      </c>
      <c r="BJ104">
        <f t="shared" si="85"/>
        <v>1699.81</v>
      </c>
      <c r="BK104">
        <f t="shared" si="86"/>
        <v>1429.0596001004158</v>
      </c>
      <c r="BL104">
        <f>($B$11*$D$9+$C$11*$D$9+$F$11*((CR104+CJ104)/MAX(CR104+CJ104+CS104, 0.1)*$I$9+CS104/MAX(CR104+CJ104+CS104, 0.1)*$J$9))/($B$11+$C$11+$F$11)</f>
        <v>0.84071725669363973</v>
      </c>
      <c r="BM104">
        <f>($B$11*$K$9+$C$11*$K$9+$F$11*((CR104+CJ104)/MAX(CR104+CJ104+CS104, 0.1)*$P$9+CS104/MAX(CR104+CJ104+CS104, 0.1)*$Q$9))/($B$11+$C$11+$F$11)</f>
        <v>0.19143451338727968</v>
      </c>
      <c r="BN104">
        <v>6</v>
      </c>
      <c r="BO104">
        <v>0.5</v>
      </c>
      <c r="BP104" t="s">
        <v>271</v>
      </c>
      <c r="BQ104">
        <v>1566925348.5999999</v>
      </c>
      <c r="BR104">
        <v>938.99</v>
      </c>
      <c r="BS104">
        <v>999.94899999999996</v>
      </c>
      <c r="BT104">
        <v>25.3184</v>
      </c>
      <c r="BU104">
        <v>20.684200000000001</v>
      </c>
      <c r="BV104">
        <v>500.10300000000001</v>
      </c>
      <c r="BW104">
        <v>98.757900000000006</v>
      </c>
      <c r="BX104">
        <v>0.2</v>
      </c>
      <c r="BY104">
        <v>28.236499999999999</v>
      </c>
      <c r="BZ104">
        <v>28.475200000000001</v>
      </c>
      <c r="CA104">
        <v>999.9</v>
      </c>
      <c r="CB104">
        <v>9970</v>
      </c>
      <c r="CC104">
        <v>0</v>
      </c>
      <c r="CD104">
        <v>12.2524</v>
      </c>
      <c r="CE104">
        <v>1699.81</v>
      </c>
      <c r="CF104">
        <v>0.97602299999999997</v>
      </c>
      <c r="CG104">
        <v>2.3976500000000001E-2</v>
      </c>
      <c r="CH104">
        <v>0</v>
      </c>
      <c r="CI104">
        <v>690.67399999999998</v>
      </c>
      <c r="CJ104">
        <v>4.99986</v>
      </c>
      <c r="CK104">
        <v>11968.3</v>
      </c>
      <c r="CL104">
        <v>13807.9</v>
      </c>
      <c r="CM104">
        <v>45</v>
      </c>
      <c r="CN104">
        <v>46.686999999999998</v>
      </c>
      <c r="CO104">
        <v>45.811999999999998</v>
      </c>
      <c r="CP104">
        <v>45.686999999999998</v>
      </c>
      <c r="CQ104">
        <v>46.875</v>
      </c>
      <c r="CR104">
        <v>1654.17</v>
      </c>
      <c r="CS104">
        <v>40.64</v>
      </c>
      <c r="CT104">
        <v>0</v>
      </c>
      <c r="CU104">
        <v>119.799999952316</v>
      </c>
      <c r="CV104">
        <v>691.336461538462</v>
      </c>
      <c r="CW104">
        <v>-7.5050256509209099</v>
      </c>
      <c r="CX104">
        <v>-139.26837619833401</v>
      </c>
      <c r="CY104">
        <v>11987.2076923077</v>
      </c>
      <c r="CZ104">
        <v>15</v>
      </c>
      <c r="DA104">
        <v>1566925302.5999999</v>
      </c>
      <c r="DB104" t="s">
        <v>720</v>
      </c>
      <c r="DC104">
        <v>88</v>
      </c>
      <c r="DD104">
        <v>0.23899999999999999</v>
      </c>
      <c r="DE104">
        <v>0.183</v>
      </c>
      <c r="DF104">
        <v>1000</v>
      </c>
      <c r="DG104">
        <v>21</v>
      </c>
      <c r="DH104">
        <v>0.03</v>
      </c>
      <c r="DI104">
        <v>0.02</v>
      </c>
      <c r="DJ104">
        <v>47.776887313225302</v>
      </c>
      <c r="DK104">
        <v>-1.8471313753037999</v>
      </c>
      <c r="DL104">
        <v>0.37581639555565199</v>
      </c>
      <c r="DM104">
        <v>0</v>
      </c>
      <c r="DN104">
        <v>0.29255812041013401</v>
      </c>
      <c r="DO104">
        <v>1.5949389033332002E-2</v>
      </c>
      <c r="DP104">
        <v>4.8064166739577802E-3</v>
      </c>
      <c r="DQ104">
        <v>1</v>
      </c>
      <c r="DR104">
        <v>1</v>
      </c>
      <c r="DS104">
        <v>2</v>
      </c>
      <c r="DT104" t="s">
        <v>283</v>
      </c>
      <c r="DU104">
        <v>1.8670599999999999</v>
      </c>
      <c r="DV104">
        <v>1.8635600000000001</v>
      </c>
      <c r="DW104">
        <v>1.8692</v>
      </c>
      <c r="DX104">
        <v>1.8671800000000001</v>
      </c>
      <c r="DY104">
        <v>1.8717999999999999</v>
      </c>
      <c r="DZ104">
        <v>1.86432</v>
      </c>
      <c r="EA104">
        <v>1.8658399999999999</v>
      </c>
      <c r="EB104">
        <v>1.8658399999999999</v>
      </c>
      <c r="EC104" t="s">
        <v>274</v>
      </c>
      <c r="ED104" t="s">
        <v>19</v>
      </c>
      <c r="EE104" t="s">
        <v>19</v>
      </c>
      <c r="EF104" t="s">
        <v>19</v>
      </c>
      <c r="EG104" t="s">
        <v>275</v>
      </c>
      <c r="EH104" t="s">
        <v>276</v>
      </c>
      <c r="EI104" t="s">
        <v>277</v>
      </c>
      <c r="EJ104" t="s">
        <v>277</v>
      </c>
      <c r="EK104" t="s">
        <v>277</v>
      </c>
      <c r="EL104" t="s">
        <v>277</v>
      </c>
      <c r="EM104">
        <v>0</v>
      </c>
      <c r="EN104">
        <v>100</v>
      </c>
      <c r="EO104">
        <v>100</v>
      </c>
      <c r="EP104">
        <v>0.23899999999999999</v>
      </c>
      <c r="EQ104">
        <v>0.183</v>
      </c>
      <c r="ER104">
        <v>2</v>
      </c>
      <c r="ES104">
        <v>345.48500000000001</v>
      </c>
      <c r="ET104">
        <v>511.964</v>
      </c>
      <c r="EU104">
        <v>25.0002</v>
      </c>
      <c r="EV104">
        <v>30.110600000000002</v>
      </c>
      <c r="EW104">
        <v>30</v>
      </c>
      <c r="EX104">
        <v>30.107900000000001</v>
      </c>
      <c r="EY104">
        <v>30.100999999999999</v>
      </c>
      <c r="EZ104">
        <v>46.2806</v>
      </c>
      <c r="FA104">
        <v>27.393599999999999</v>
      </c>
      <c r="FB104">
        <v>3.1921200000000001</v>
      </c>
      <c r="FC104">
        <v>25</v>
      </c>
      <c r="FD104">
        <v>1000</v>
      </c>
      <c r="FE104">
        <v>20.680800000000001</v>
      </c>
      <c r="FF104">
        <v>101.256</v>
      </c>
      <c r="FG104">
        <v>101.797</v>
      </c>
    </row>
    <row r="105" spans="1:163" x14ac:dyDescent="0.2">
      <c r="A105">
        <v>89</v>
      </c>
      <c r="B105">
        <v>1566925739.2</v>
      </c>
      <c r="C105">
        <v>12391.4000000954</v>
      </c>
      <c r="D105" t="s">
        <v>721</v>
      </c>
      <c r="E105" t="s">
        <v>722</v>
      </c>
      <c r="F105" t="s">
        <v>723</v>
      </c>
      <c r="G105">
        <v>1566925739.2</v>
      </c>
      <c r="H105">
        <f t="shared" si="58"/>
        <v>6.1065578095667369E-3</v>
      </c>
      <c r="I105">
        <f t="shared" si="59"/>
        <v>26.703816079459855</v>
      </c>
      <c r="J105">
        <f>BR105 - IF(AI105&gt;1, I105*BN105*100/(AK105*CB105), 0)</f>
        <v>365.4169693075861</v>
      </c>
      <c r="K105">
        <f>((Q105-H105/2)*J105-I105)/(Q105+H105/2)</f>
        <v>258.87600658139939</v>
      </c>
      <c r="L105">
        <f>K105*(BW105+BX105)/1000</f>
        <v>25.616131887094394</v>
      </c>
      <c r="M105">
        <f>(BR105 - IF(AI105&gt;1, I105*BN105*100/(AK105*CB105), 0))*(BW105+BX105)/1000</f>
        <v>36.15850461839603</v>
      </c>
      <c r="N105">
        <f t="shared" si="60"/>
        <v>0.47235632620575124</v>
      </c>
      <c r="O105">
        <f t="shared" si="61"/>
        <v>2.2441468212144122</v>
      </c>
      <c r="P105">
        <f>H105*(1000-(1000*0.61365*EXP(17.502*T105/(240.97+T105))/(BW105+BX105)+BT105)/2)/(1000*0.61365*EXP(17.502*T105/(240.97+T105))/(BW105+BX105)-BT105)</f>
        <v>0.42328298863072722</v>
      </c>
      <c r="Q105">
        <f t="shared" si="62"/>
        <v>0.26853480502775751</v>
      </c>
      <c r="R105">
        <f t="shared" si="63"/>
        <v>273.62934663695097</v>
      </c>
      <c r="S105">
        <f>(BY105+(R105+2*0.95*0.0000000567*(((BY105+$B$7)+273)^4-(BY105+273)^4)-44100*H105)/(1.84*29.3*O105+8*0.95*0.0000000567*(BY105+273)^3))</f>
        <v>28.220216352991454</v>
      </c>
      <c r="T105">
        <f>($C$7*BZ105+$D$7*CA105+$E$7*S105)</f>
        <v>28.294899999999998</v>
      </c>
      <c r="U105">
        <f>0.61365*EXP(17.502*T105/(240.97+T105))</f>
        <v>3.8605705893974105</v>
      </c>
      <c r="V105">
        <f t="shared" si="64"/>
        <v>64.609283534735667</v>
      </c>
      <c r="W105">
        <f t="shared" si="65"/>
        <v>2.4787611532068001</v>
      </c>
      <c r="X105">
        <f t="shared" si="66"/>
        <v>3.8365402270312323</v>
      </c>
      <c r="Y105">
        <f t="shared" si="67"/>
        <v>1.3818094361906104</v>
      </c>
      <c r="Z105">
        <f>(-H105*44100)</f>
        <v>-269.29919940189308</v>
      </c>
      <c r="AA105">
        <f>2*29.3*O105*0.92*(BY105-T105)</f>
        <v>-12.981845379535745</v>
      </c>
      <c r="AB105">
        <f>2*0.95*0.0000000567*(((BY105+$B$7)+273)^4-(T105+273)^4)</f>
        <v>-1.26397856773126</v>
      </c>
      <c r="AC105">
        <f t="shared" si="68"/>
        <v>-9.9156767122091232</v>
      </c>
      <c r="AD105">
        <v>-4.1026356200436903E-2</v>
      </c>
      <c r="AE105">
        <v>4.6055678941191801E-2</v>
      </c>
      <c r="AF105">
        <v>3.4447615707829899</v>
      </c>
      <c r="AG105">
        <v>137</v>
      </c>
      <c r="AH105">
        <v>27</v>
      </c>
      <c r="AI105">
        <f t="shared" si="69"/>
        <v>1.0052864308725584</v>
      </c>
      <c r="AJ105">
        <f t="shared" si="70"/>
        <v>0.5286430872558423</v>
      </c>
      <c r="AK105">
        <f t="shared" si="71"/>
        <v>52104.811109688148</v>
      </c>
      <c r="AL105">
        <v>0</v>
      </c>
      <c r="AM105">
        <v>0</v>
      </c>
      <c r="AN105">
        <v>0</v>
      </c>
      <c r="AO105">
        <f t="shared" si="72"/>
        <v>0</v>
      </c>
      <c r="AP105" t="e">
        <f t="shared" si="73"/>
        <v>#DIV/0!</v>
      </c>
      <c r="AQ105">
        <v>-1</v>
      </c>
      <c r="AR105" t="s">
        <v>724</v>
      </c>
      <c r="AS105">
        <v>874.21603846153903</v>
      </c>
      <c r="AT105">
        <v>1260.42</v>
      </c>
      <c r="AU105">
        <f t="shared" si="74"/>
        <v>0.30640894427132304</v>
      </c>
      <c r="AV105">
        <v>0.5</v>
      </c>
      <c r="AW105">
        <f t="shared" si="75"/>
        <v>1429.3623001004194</v>
      </c>
      <c r="AX105">
        <f>I105</f>
        <v>26.703816079459855</v>
      </c>
      <c r="AY105">
        <f t="shared" si="76"/>
        <v>218.98469667749976</v>
      </c>
      <c r="AZ105">
        <f t="shared" si="77"/>
        <v>0.53778899097126354</v>
      </c>
      <c r="BA105">
        <f t="shared" si="78"/>
        <v>1.9381941217781896E-2</v>
      </c>
      <c r="BB105">
        <f t="shared" si="79"/>
        <v>-1</v>
      </c>
      <c r="BC105" t="s">
        <v>725</v>
      </c>
      <c r="BD105">
        <v>582.58000000000004</v>
      </c>
      <c r="BE105">
        <f t="shared" si="80"/>
        <v>677.84</v>
      </c>
      <c r="BF105">
        <f t="shared" si="81"/>
        <v>0.56975681803738498</v>
      </c>
      <c r="BG105">
        <f t="shared" si="82"/>
        <v>2.1635140238250541</v>
      </c>
      <c r="BH105">
        <f t="shared" si="83"/>
        <v>0.30640894427132309</v>
      </c>
      <c r="BI105" t="e">
        <f t="shared" si="84"/>
        <v>#DIV/0!</v>
      </c>
      <c r="BJ105">
        <f t="shared" si="85"/>
        <v>1700.17</v>
      </c>
      <c r="BK105">
        <f t="shared" si="86"/>
        <v>1429.3623001004194</v>
      </c>
      <c r="BL105">
        <f>($B$11*$D$9+$C$11*$D$9+$F$11*((CR105+CJ105)/MAX(CR105+CJ105+CS105, 0.1)*$I$9+CS105/MAX(CR105+CJ105+CS105, 0.1)*$J$9))/($B$11+$C$11+$F$11)</f>
        <v>0.84071728127211942</v>
      </c>
      <c r="BM105">
        <f>($B$11*$K$9+$C$11*$K$9+$F$11*((CR105+CJ105)/MAX(CR105+CJ105+CS105, 0.1)*$P$9+CS105/MAX(CR105+CJ105+CS105, 0.1)*$Q$9))/($B$11+$C$11+$F$11)</f>
        <v>0.19143456254423893</v>
      </c>
      <c r="BN105">
        <v>6</v>
      </c>
      <c r="BO105">
        <v>0.5</v>
      </c>
      <c r="BP105" t="s">
        <v>271</v>
      </c>
      <c r="BQ105">
        <v>1566925739.2</v>
      </c>
      <c r="BR105">
        <v>365.41699999999997</v>
      </c>
      <c r="BS105">
        <v>399.96899999999999</v>
      </c>
      <c r="BT105">
        <v>25.0503</v>
      </c>
      <c r="BU105">
        <v>17.944900000000001</v>
      </c>
      <c r="BV105">
        <v>500.02600000000001</v>
      </c>
      <c r="BW105">
        <v>98.751400000000004</v>
      </c>
      <c r="BX105">
        <v>0.19995599999999999</v>
      </c>
      <c r="BY105">
        <v>28.1876</v>
      </c>
      <c r="BZ105">
        <v>28.294899999999998</v>
      </c>
      <c r="CA105">
        <v>999.9</v>
      </c>
      <c r="CB105">
        <v>10018.799999999999</v>
      </c>
      <c r="CC105">
        <v>0</v>
      </c>
      <c r="CD105">
        <v>10.404500000000001</v>
      </c>
      <c r="CE105">
        <v>1700.17</v>
      </c>
      <c r="CF105">
        <v>0.97601899999999997</v>
      </c>
      <c r="CG105">
        <v>2.3981200000000001E-2</v>
      </c>
      <c r="CH105">
        <v>0</v>
      </c>
      <c r="CI105">
        <v>871.37199999999996</v>
      </c>
      <c r="CJ105">
        <v>4.99986</v>
      </c>
      <c r="CK105">
        <v>14944.2</v>
      </c>
      <c r="CL105">
        <v>13810.8</v>
      </c>
      <c r="CM105">
        <v>44.936999999999998</v>
      </c>
      <c r="CN105">
        <v>46.625</v>
      </c>
      <c r="CO105">
        <v>45.811999999999998</v>
      </c>
      <c r="CP105">
        <v>45.75</v>
      </c>
      <c r="CQ105">
        <v>46.811999999999998</v>
      </c>
      <c r="CR105">
        <v>1654.52</v>
      </c>
      <c r="CS105">
        <v>40.65</v>
      </c>
      <c r="CT105">
        <v>0</v>
      </c>
      <c r="CU105">
        <v>389.799999952316</v>
      </c>
      <c r="CV105">
        <v>874.21603846153903</v>
      </c>
      <c r="CW105">
        <v>-27.1576410471583</v>
      </c>
      <c r="CX105">
        <v>-436.875213943836</v>
      </c>
      <c r="CY105">
        <v>14993.2923076923</v>
      </c>
      <c r="CZ105">
        <v>15</v>
      </c>
      <c r="DA105">
        <v>1566925697.7</v>
      </c>
      <c r="DB105" t="s">
        <v>726</v>
      </c>
      <c r="DC105">
        <v>89</v>
      </c>
      <c r="DD105">
        <v>-0.21</v>
      </c>
      <c r="DE105">
        <v>0.11799999999999999</v>
      </c>
      <c r="DF105">
        <v>400</v>
      </c>
      <c r="DG105">
        <v>18</v>
      </c>
      <c r="DH105">
        <v>0.05</v>
      </c>
      <c r="DI105">
        <v>0.01</v>
      </c>
      <c r="DJ105">
        <v>25.038956146049198</v>
      </c>
      <c r="DK105">
        <v>10.3799153739517</v>
      </c>
      <c r="DL105">
        <v>3.7881293001282801</v>
      </c>
      <c r="DM105">
        <v>0</v>
      </c>
      <c r="DN105">
        <v>0.45698976920022499</v>
      </c>
      <c r="DO105">
        <v>0.179126143436899</v>
      </c>
      <c r="DP105">
        <v>7.85063758578214E-2</v>
      </c>
      <c r="DQ105">
        <v>1</v>
      </c>
      <c r="DR105">
        <v>1</v>
      </c>
      <c r="DS105">
        <v>2</v>
      </c>
      <c r="DT105" t="s">
        <v>283</v>
      </c>
      <c r="DU105">
        <v>1.86707</v>
      </c>
      <c r="DV105">
        <v>1.8635699999999999</v>
      </c>
      <c r="DW105">
        <v>1.8692</v>
      </c>
      <c r="DX105">
        <v>1.8672200000000001</v>
      </c>
      <c r="DY105">
        <v>1.8717999999999999</v>
      </c>
      <c r="DZ105">
        <v>1.86432</v>
      </c>
      <c r="EA105">
        <v>1.86592</v>
      </c>
      <c r="EB105">
        <v>1.8658399999999999</v>
      </c>
      <c r="EC105" t="s">
        <v>274</v>
      </c>
      <c r="ED105" t="s">
        <v>19</v>
      </c>
      <c r="EE105" t="s">
        <v>19</v>
      </c>
      <c r="EF105" t="s">
        <v>19</v>
      </c>
      <c r="EG105" t="s">
        <v>275</v>
      </c>
      <c r="EH105" t="s">
        <v>276</v>
      </c>
      <c r="EI105" t="s">
        <v>277</v>
      </c>
      <c r="EJ105" t="s">
        <v>277</v>
      </c>
      <c r="EK105" t="s">
        <v>277</v>
      </c>
      <c r="EL105" t="s">
        <v>277</v>
      </c>
      <c r="EM105">
        <v>0</v>
      </c>
      <c r="EN105">
        <v>100</v>
      </c>
      <c r="EO105">
        <v>100</v>
      </c>
      <c r="EP105">
        <v>-0.21</v>
      </c>
      <c r="EQ105">
        <v>0.11799999999999999</v>
      </c>
      <c r="ER105">
        <v>2</v>
      </c>
      <c r="ES105">
        <v>344.50099999999998</v>
      </c>
      <c r="ET105">
        <v>508.40499999999997</v>
      </c>
      <c r="EU105">
        <v>25.000499999999999</v>
      </c>
      <c r="EV105">
        <v>30.1967</v>
      </c>
      <c r="EW105">
        <v>30.0002</v>
      </c>
      <c r="EX105">
        <v>30.208100000000002</v>
      </c>
      <c r="EY105">
        <v>30.2027</v>
      </c>
      <c r="EZ105">
        <v>22.127500000000001</v>
      </c>
      <c r="FA105">
        <v>38.939</v>
      </c>
      <c r="FB105">
        <v>0</v>
      </c>
      <c r="FC105">
        <v>25</v>
      </c>
      <c r="FD105">
        <v>400</v>
      </c>
      <c r="FE105">
        <v>18.069600000000001</v>
      </c>
      <c r="FF105">
        <v>101.239</v>
      </c>
      <c r="FG105">
        <v>101.789</v>
      </c>
    </row>
    <row r="106" spans="1:163" x14ac:dyDescent="0.2">
      <c r="A106">
        <v>90</v>
      </c>
      <c r="B106">
        <v>1566925859.7</v>
      </c>
      <c r="C106">
        <v>12511.9000000954</v>
      </c>
      <c r="D106" t="s">
        <v>727</v>
      </c>
      <c r="E106" t="s">
        <v>728</v>
      </c>
      <c r="F106" t="s">
        <v>723</v>
      </c>
      <c r="G106">
        <v>1566925859.7</v>
      </c>
      <c r="H106">
        <f t="shared" si="58"/>
        <v>5.382342053386841E-3</v>
      </c>
      <c r="I106">
        <f t="shared" si="59"/>
        <v>20.419111386957969</v>
      </c>
      <c r="J106">
        <f>BR106 - IF(AI106&gt;1, I106*BN106*100/(AK106*CB106), 0)</f>
        <v>273.87597619275925</v>
      </c>
      <c r="K106">
        <f>((Q106-H106/2)*J106-I106)/(Q106+H106/2)</f>
        <v>178.38900475465007</v>
      </c>
      <c r="L106">
        <f>K106*(BW106+BX106)/1000</f>
        <v>17.651251654251553</v>
      </c>
      <c r="M106">
        <f>(BR106 - IF(AI106&gt;1, I106*BN106*100/(AK106*CB106), 0))*(BW106+BX106)/1000</f>
        <v>27.099505288910951</v>
      </c>
      <c r="N106">
        <f t="shared" si="60"/>
        <v>0.39267827424988616</v>
      </c>
      <c r="O106">
        <f t="shared" si="61"/>
        <v>2.2330101689963762</v>
      </c>
      <c r="P106">
        <f>H106*(1000-(1000*0.61365*EXP(17.502*T106/(240.97+T106))/(BW106+BX106)+BT106)/2)/(1000*0.61365*EXP(17.502*T106/(240.97+T106))/(BW106+BX106)-BT106)</f>
        <v>0.35796070375319849</v>
      </c>
      <c r="Q106">
        <f t="shared" si="62"/>
        <v>0.22658833424301683</v>
      </c>
      <c r="R106">
        <f t="shared" si="63"/>
        <v>273.60531719942514</v>
      </c>
      <c r="S106">
        <f>(BY106+(R106+2*0.95*0.0000000567*(((BY106+$B$7)+273)^4-(BY106+273)^4)-44100*H106)/(1.84*29.3*O106+8*0.95*0.0000000567*(BY106+273)^3))</f>
        <v>28.472241872397042</v>
      </c>
      <c r="T106">
        <f>($C$7*BZ106+$D$7*CA106+$E$7*S106)</f>
        <v>28.5687</v>
      </c>
      <c r="U106">
        <f>0.61365*EXP(17.502*T106/(240.97+T106))</f>
        <v>3.9224853533935877</v>
      </c>
      <c r="V106">
        <f t="shared" si="64"/>
        <v>64.676564236104809</v>
      </c>
      <c r="W106">
        <f t="shared" si="65"/>
        <v>2.4828451037007997</v>
      </c>
      <c r="X106">
        <f t="shared" si="66"/>
        <v>3.8388636332583443</v>
      </c>
      <c r="Y106">
        <f t="shared" si="67"/>
        <v>1.439640249692788</v>
      </c>
      <c r="Z106">
        <f>(-H106*44100)</f>
        <v>-237.36128455435968</v>
      </c>
      <c r="AA106">
        <f>2*29.3*O106*0.92*(BY106-T106)</f>
        <v>-44.627106596406655</v>
      </c>
      <c r="AB106">
        <f>2*0.95*0.0000000567*(((BY106+$B$7)+273)^4-(T106+273)^4)</f>
        <v>-4.3729767594710687</v>
      </c>
      <c r="AC106">
        <f t="shared" si="68"/>
        <v>-12.756050710812239</v>
      </c>
      <c r="AD106">
        <v>-4.0727907451002E-2</v>
      </c>
      <c r="AE106">
        <v>4.5720644074404702E-2</v>
      </c>
      <c r="AF106">
        <v>3.4248909727860202</v>
      </c>
      <c r="AG106">
        <v>137</v>
      </c>
      <c r="AH106">
        <v>27</v>
      </c>
      <c r="AI106">
        <f t="shared" si="69"/>
        <v>1.0053239865996606</v>
      </c>
      <c r="AJ106">
        <f t="shared" si="70"/>
        <v>0.53239865996606017</v>
      </c>
      <c r="AK106">
        <f t="shared" si="71"/>
        <v>51739.193398019852</v>
      </c>
      <c r="AL106">
        <v>0</v>
      </c>
      <c r="AM106">
        <v>0</v>
      </c>
      <c r="AN106">
        <v>0</v>
      </c>
      <c r="AO106">
        <f t="shared" si="72"/>
        <v>0</v>
      </c>
      <c r="AP106" t="e">
        <f t="shared" si="73"/>
        <v>#DIV/0!</v>
      </c>
      <c r="AQ106">
        <v>-1</v>
      </c>
      <c r="AR106" t="s">
        <v>729</v>
      </c>
      <c r="AS106">
        <v>822.84488461538501</v>
      </c>
      <c r="AT106">
        <v>1175.51</v>
      </c>
      <c r="AU106">
        <f t="shared" si="74"/>
        <v>0.30001030649217364</v>
      </c>
      <c r="AV106">
        <v>0.5</v>
      </c>
      <c r="AW106">
        <f t="shared" si="75"/>
        <v>1429.2438001003536</v>
      </c>
      <c r="AX106">
        <f>I106</f>
        <v>20.419111386957969</v>
      </c>
      <c r="AY106">
        <f t="shared" si="76"/>
        <v>214.39393526007302</v>
      </c>
      <c r="AZ106">
        <f t="shared" si="77"/>
        <v>0.51146310962901209</v>
      </c>
      <c r="BA106">
        <f t="shared" si="78"/>
        <v>1.4986324506325678E-2</v>
      </c>
      <c r="BB106">
        <f t="shared" si="79"/>
        <v>-1</v>
      </c>
      <c r="BC106" t="s">
        <v>730</v>
      </c>
      <c r="BD106">
        <v>574.28</v>
      </c>
      <c r="BE106">
        <f t="shared" si="80"/>
        <v>601.23</v>
      </c>
      <c r="BF106">
        <f t="shared" si="81"/>
        <v>0.58657271823530921</v>
      </c>
      <c r="BG106">
        <f t="shared" si="82"/>
        <v>2.0469283276450514</v>
      </c>
      <c r="BH106">
        <f t="shared" si="83"/>
        <v>0.30001030649217358</v>
      </c>
      <c r="BI106" t="e">
        <f t="shared" si="84"/>
        <v>#DIV/0!</v>
      </c>
      <c r="BJ106">
        <f t="shared" si="85"/>
        <v>1700.03</v>
      </c>
      <c r="BK106">
        <f t="shared" si="86"/>
        <v>1429.2438001003536</v>
      </c>
      <c r="BL106">
        <f>($B$11*$D$9+$C$11*$D$9+$F$11*((CR106+CJ106)/MAX(CR106+CJ106+CS106, 0.1)*$I$9+CS106/MAX(CR106+CJ106+CS106, 0.1)*$J$9))/($B$11+$C$11+$F$11)</f>
        <v>0.84071681093883854</v>
      </c>
      <c r="BM106">
        <f>($B$11*$K$9+$C$11*$K$9+$F$11*((CR106+CJ106)/MAX(CR106+CJ106+CS106, 0.1)*$P$9+CS106/MAX(CR106+CJ106+CS106, 0.1)*$Q$9))/($B$11+$C$11+$F$11)</f>
        <v>0.19143362187767693</v>
      </c>
      <c r="BN106">
        <v>6</v>
      </c>
      <c r="BO106">
        <v>0.5</v>
      </c>
      <c r="BP106" t="s">
        <v>271</v>
      </c>
      <c r="BQ106">
        <v>1566925859.7</v>
      </c>
      <c r="BR106">
        <v>273.87599999999998</v>
      </c>
      <c r="BS106">
        <v>300.01499999999999</v>
      </c>
      <c r="BT106">
        <v>25.092400000000001</v>
      </c>
      <c r="BU106">
        <v>18.8306</v>
      </c>
      <c r="BV106">
        <v>500.05900000000003</v>
      </c>
      <c r="BW106">
        <v>98.748099999999994</v>
      </c>
      <c r="BX106">
        <v>0.199992</v>
      </c>
      <c r="BY106">
        <v>28.198</v>
      </c>
      <c r="BZ106">
        <v>28.5687</v>
      </c>
      <c r="CA106">
        <v>999.9</v>
      </c>
      <c r="CB106">
        <v>9946.25</v>
      </c>
      <c r="CC106">
        <v>0</v>
      </c>
      <c r="CD106">
        <v>12.758599999999999</v>
      </c>
      <c r="CE106">
        <v>1700.03</v>
      </c>
      <c r="CF106">
        <v>0.97603399999999996</v>
      </c>
      <c r="CG106">
        <v>2.3966100000000001E-2</v>
      </c>
      <c r="CH106">
        <v>0</v>
      </c>
      <c r="CI106">
        <v>821.97199999999998</v>
      </c>
      <c r="CJ106">
        <v>4.99986</v>
      </c>
      <c r="CK106">
        <v>14128.1</v>
      </c>
      <c r="CL106">
        <v>13809.6</v>
      </c>
      <c r="CM106">
        <v>45.061999999999998</v>
      </c>
      <c r="CN106">
        <v>46.686999999999998</v>
      </c>
      <c r="CO106">
        <v>45.811999999999998</v>
      </c>
      <c r="CP106">
        <v>45.686999999999998</v>
      </c>
      <c r="CQ106">
        <v>46.811999999999998</v>
      </c>
      <c r="CR106">
        <v>1654.41</v>
      </c>
      <c r="CS106">
        <v>40.619999999999997</v>
      </c>
      <c r="CT106">
        <v>0</v>
      </c>
      <c r="CU106">
        <v>120</v>
      </c>
      <c r="CV106">
        <v>822.84488461538501</v>
      </c>
      <c r="CW106">
        <v>-6.0473504212166604</v>
      </c>
      <c r="CX106">
        <v>-71.811965739111599</v>
      </c>
      <c r="CY106">
        <v>14138.180769230799</v>
      </c>
      <c r="CZ106">
        <v>15</v>
      </c>
      <c r="DA106">
        <v>1566925827.7</v>
      </c>
      <c r="DB106" t="s">
        <v>731</v>
      </c>
      <c r="DC106">
        <v>90</v>
      </c>
      <c r="DD106">
        <v>-0.25</v>
      </c>
      <c r="DE106">
        <v>0.13600000000000001</v>
      </c>
      <c r="DF106">
        <v>300</v>
      </c>
      <c r="DG106">
        <v>18</v>
      </c>
      <c r="DH106">
        <v>0.05</v>
      </c>
      <c r="DI106">
        <v>0.01</v>
      </c>
      <c r="DJ106">
        <v>14.8698026132562</v>
      </c>
      <c r="DK106">
        <v>37.039172423515502</v>
      </c>
      <c r="DL106">
        <v>8.7449543706322803</v>
      </c>
      <c r="DM106">
        <v>0</v>
      </c>
      <c r="DN106">
        <v>0.2846903527131</v>
      </c>
      <c r="DO106">
        <v>0.72664564809655197</v>
      </c>
      <c r="DP106">
        <v>0.170818150673716</v>
      </c>
      <c r="DQ106">
        <v>1</v>
      </c>
      <c r="DR106">
        <v>1</v>
      </c>
      <c r="DS106">
        <v>2</v>
      </c>
      <c r="DT106" t="s">
        <v>283</v>
      </c>
      <c r="DU106">
        <v>1.8670599999999999</v>
      </c>
      <c r="DV106">
        <v>1.8635600000000001</v>
      </c>
      <c r="DW106">
        <v>1.8692</v>
      </c>
      <c r="DX106">
        <v>1.86721</v>
      </c>
      <c r="DY106">
        <v>1.8717999999999999</v>
      </c>
      <c r="DZ106">
        <v>1.86432</v>
      </c>
      <c r="EA106">
        <v>1.8658699999999999</v>
      </c>
      <c r="EB106">
        <v>1.8658399999999999</v>
      </c>
      <c r="EC106" t="s">
        <v>274</v>
      </c>
      <c r="ED106" t="s">
        <v>19</v>
      </c>
      <c r="EE106" t="s">
        <v>19</v>
      </c>
      <c r="EF106" t="s">
        <v>19</v>
      </c>
      <c r="EG106" t="s">
        <v>275</v>
      </c>
      <c r="EH106" t="s">
        <v>276</v>
      </c>
      <c r="EI106" t="s">
        <v>277</v>
      </c>
      <c r="EJ106" t="s">
        <v>277</v>
      </c>
      <c r="EK106" t="s">
        <v>277</v>
      </c>
      <c r="EL106" t="s">
        <v>277</v>
      </c>
      <c r="EM106">
        <v>0</v>
      </c>
      <c r="EN106">
        <v>100</v>
      </c>
      <c r="EO106">
        <v>100</v>
      </c>
      <c r="EP106">
        <v>-0.25</v>
      </c>
      <c r="EQ106">
        <v>0.13600000000000001</v>
      </c>
      <c r="ER106">
        <v>2</v>
      </c>
      <c r="ES106">
        <v>344.56200000000001</v>
      </c>
      <c r="ET106">
        <v>508.62299999999999</v>
      </c>
      <c r="EU106">
        <v>24.998699999999999</v>
      </c>
      <c r="EV106">
        <v>30.235900000000001</v>
      </c>
      <c r="EW106">
        <v>30.0001</v>
      </c>
      <c r="EX106">
        <v>30.246300000000002</v>
      </c>
      <c r="EY106">
        <v>30.2407</v>
      </c>
      <c r="EZ106">
        <v>17.652899999999999</v>
      </c>
      <c r="FA106">
        <v>34.409799999999997</v>
      </c>
      <c r="FB106">
        <v>0</v>
      </c>
      <c r="FC106">
        <v>25</v>
      </c>
      <c r="FD106">
        <v>300</v>
      </c>
      <c r="FE106">
        <v>18.897099999999998</v>
      </c>
      <c r="FF106">
        <v>101.23099999999999</v>
      </c>
      <c r="FG106">
        <v>101.78</v>
      </c>
    </row>
    <row r="107" spans="1:163" x14ac:dyDescent="0.2">
      <c r="A107">
        <v>91</v>
      </c>
      <c r="B107">
        <v>1566925932.7</v>
      </c>
      <c r="C107">
        <v>12584.9000000954</v>
      </c>
      <c r="D107" t="s">
        <v>732</v>
      </c>
      <c r="E107" t="s">
        <v>733</v>
      </c>
      <c r="F107" t="s">
        <v>723</v>
      </c>
      <c r="G107">
        <v>1566925932.7</v>
      </c>
      <c r="H107">
        <f t="shared" si="58"/>
        <v>4.872418904359581E-3</v>
      </c>
      <c r="I107">
        <f t="shared" si="59"/>
        <v>16.095770097617617</v>
      </c>
      <c r="J107">
        <f>BR107 - IF(AI107&gt;1, I107*BN107*100/(AK107*CB107), 0)</f>
        <v>229.3989815075532</v>
      </c>
      <c r="K107">
        <f>((Q107-H107/2)*J107-I107)/(Q107+H107/2)</f>
        <v>144.646889868947</v>
      </c>
      <c r="L107">
        <f>K107*(BW107+BX107)/1000</f>
        <v>14.312823927927512</v>
      </c>
      <c r="M107">
        <f>(BR107 - IF(AI107&gt;1, I107*BN107*100/(AK107*CB107), 0))*(BW107+BX107)/1000</f>
        <v>22.699051701272577</v>
      </c>
      <c r="N107">
        <f t="shared" si="60"/>
        <v>0.34437283599822804</v>
      </c>
      <c r="O107">
        <f t="shared" si="61"/>
        <v>2.2444925980299333</v>
      </c>
      <c r="P107">
        <f>H107*(1000-(1000*0.61365*EXP(17.502*T107/(240.97+T107))/(BW107+BX107)+BT107)/2)/(1000*0.61365*EXP(17.502*T107/(240.97+T107))/(BW107+BX107)-BT107)</f>
        <v>0.31748361700947203</v>
      </c>
      <c r="Q107">
        <f t="shared" si="62"/>
        <v>0.20066789923644607</v>
      </c>
      <c r="R107">
        <f t="shared" si="63"/>
        <v>273.62343494664992</v>
      </c>
      <c r="S107">
        <f>(BY107+(R107+2*0.95*0.0000000567*(((BY107+$B$7)+273)^4-(BY107+273)^4)-44100*H107)/(1.84*29.3*O107+8*0.95*0.0000000567*(BY107+273)^3))</f>
        <v>28.645957707507783</v>
      </c>
      <c r="T107">
        <f>($C$7*BZ107+$D$7*CA107+$E$7*S107)</f>
        <v>28.7105</v>
      </c>
      <c r="U107">
        <f>0.61365*EXP(17.502*T107/(240.97+T107))</f>
        <v>3.9548898515679887</v>
      </c>
      <c r="V107">
        <f t="shared" si="64"/>
        <v>64.730867363523814</v>
      </c>
      <c r="W107">
        <f t="shared" si="65"/>
        <v>2.4857254118580001</v>
      </c>
      <c r="X107">
        <f t="shared" si="66"/>
        <v>3.8400928538441299</v>
      </c>
      <c r="Y107">
        <f t="shared" si="67"/>
        <v>1.4691644397099886</v>
      </c>
      <c r="Z107">
        <f>(-H107*44100)</f>
        <v>-214.87367368225753</v>
      </c>
      <c r="AA107">
        <f>2*29.3*O107*0.92*(BY107-T107)</f>
        <v>-61.349578067109981</v>
      </c>
      <c r="AB107">
        <f>2*0.95*0.0000000567*(((BY107+$B$7)+273)^4-(T107+273)^4)</f>
        <v>-5.9852326481127305</v>
      </c>
      <c r="AC107">
        <f t="shared" si="68"/>
        <v>-8.5850494508303328</v>
      </c>
      <c r="AD107">
        <v>-4.1035643834044899E-2</v>
      </c>
      <c r="AE107">
        <v>4.6066105123558201E-2</v>
      </c>
      <c r="AF107">
        <v>3.4453791453142002</v>
      </c>
      <c r="AG107">
        <v>137</v>
      </c>
      <c r="AH107">
        <v>27</v>
      </c>
      <c r="AI107">
        <f t="shared" si="69"/>
        <v>1.0052855611839255</v>
      </c>
      <c r="AJ107">
        <f t="shared" si="70"/>
        <v>0.52855611839255356</v>
      </c>
      <c r="AK107">
        <f t="shared" si="71"/>
        <v>52113.339374841002</v>
      </c>
      <c r="AL107">
        <v>0</v>
      </c>
      <c r="AM107">
        <v>0</v>
      </c>
      <c r="AN107">
        <v>0</v>
      </c>
      <c r="AO107">
        <f t="shared" si="72"/>
        <v>0</v>
      </c>
      <c r="AP107" t="e">
        <f t="shared" si="73"/>
        <v>#DIV/0!</v>
      </c>
      <c r="AQ107">
        <v>-1</v>
      </c>
      <c r="AR107" t="s">
        <v>734</v>
      </c>
      <c r="AS107">
        <v>807.46749999999997</v>
      </c>
      <c r="AT107">
        <v>1124.3399999999999</v>
      </c>
      <c r="AU107">
        <f t="shared" si="74"/>
        <v>0.28182978458473418</v>
      </c>
      <c r="AV107">
        <v>0.5</v>
      </c>
      <c r="AW107">
        <f t="shared" si="75"/>
        <v>1429.3365001003717</v>
      </c>
      <c r="AX107">
        <f>I107</f>
        <v>16.095770097617617</v>
      </c>
      <c r="AY107">
        <f t="shared" si="76"/>
        <v>201.41479896119282</v>
      </c>
      <c r="AZ107">
        <f t="shared" si="77"/>
        <v>0.48716580393831044</v>
      </c>
      <c r="BA107">
        <f t="shared" si="78"/>
        <v>1.1960633550194168E-2</v>
      </c>
      <c r="BB107">
        <f t="shared" si="79"/>
        <v>-1</v>
      </c>
      <c r="BC107" t="s">
        <v>735</v>
      </c>
      <c r="BD107">
        <v>576.6</v>
      </c>
      <c r="BE107">
        <f t="shared" si="80"/>
        <v>547.7399999999999</v>
      </c>
      <c r="BF107">
        <f t="shared" si="81"/>
        <v>0.5785089641070581</v>
      </c>
      <c r="BG107">
        <f t="shared" si="82"/>
        <v>1.9499479708636835</v>
      </c>
      <c r="BH107">
        <f t="shared" si="83"/>
        <v>0.28182978458473412</v>
      </c>
      <c r="BI107" t="e">
        <f t="shared" si="84"/>
        <v>#DIV/0!</v>
      </c>
      <c r="BJ107">
        <f t="shared" si="85"/>
        <v>1700.14</v>
      </c>
      <c r="BK107">
        <f t="shared" si="86"/>
        <v>1429.3365001003717</v>
      </c>
      <c r="BL107">
        <f>($B$11*$D$9+$C$11*$D$9+$F$11*((CR107+CJ107)/MAX(CR107+CJ107+CS107, 0.1)*$I$9+CS107/MAX(CR107+CJ107+CS107, 0.1)*$J$9))/($B$11+$C$11+$F$11)</f>
        <v>0.84071694101684069</v>
      </c>
      <c r="BM107">
        <f>($B$11*$K$9+$C$11*$K$9+$F$11*((CR107+CJ107)/MAX(CR107+CJ107+CS107, 0.1)*$P$9+CS107/MAX(CR107+CJ107+CS107, 0.1)*$Q$9))/($B$11+$C$11+$F$11)</f>
        <v>0.19143388203368161</v>
      </c>
      <c r="BN107">
        <v>6</v>
      </c>
      <c r="BO107">
        <v>0.5</v>
      </c>
      <c r="BP107" t="s">
        <v>271</v>
      </c>
      <c r="BQ107">
        <v>1566925932.7</v>
      </c>
      <c r="BR107">
        <v>229.399</v>
      </c>
      <c r="BS107">
        <v>249.94900000000001</v>
      </c>
      <c r="BT107">
        <v>25.120999999999999</v>
      </c>
      <c r="BU107">
        <v>19.452999999999999</v>
      </c>
      <c r="BV107">
        <v>500.113</v>
      </c>
      <c r="BW107">
        <v>98.750100000000003</v>
      </c>
      <c r="BX107">
        <v>0.19999800000000001</v>
      </c>
      <c r="BY107">
        <v>28.203499999999998</v>
      </c>
      <c r="BZ107">
        <v>28.7105</v>
      </c>
      <c r="CA107">
        <v>999.9</v>
      </c>
      <c r="CB107">
        <v>10021.200000000001</v>
      </c>
      <c r="CC107">
        <v>0</v>
      </c>
      <c r="CD107">
        <v>12.4412</v>
      </c>
      <c r="CE107">
        <v>1700.14</v>
      </c>
      <c r="CF107">
        <v>0.97603399999999996</v>
      </c>
      <c r="CG107">
        <v>2.3966100000000001E-2</v>
      </c>
      <c r="CH107">
        <v>0</v>
      </c>
      <c r="CI107">
        <v>806.70299999999997</v>
      </c>
      <c r="CJ107">
        <v>4.99986</v>
      </c>
      <c r="CK107">
        <v>13856.7</v>
      </c>
      <c r="CL107">
        <v>13810.6</v>
      </c>
      <c r="CM107">
        <v>45.061999999999998</v>
      </c>
      <c r="CN107">
        <v>46.625</v>
      </c>
      <c r="CO107">
        <v>45.811999999999998</v>
      </c>
      <c r="CP107">
        <v>45.75</v>
      </c>
      <c r="CQ107">
        <v>46.811999999999998</v>
      </c>
      <c r="CR107">
        <v>1654.51</v>
      </c>
      <c r="CS107">
        <v>40.630000000000003</v>
      </c>
      <c r="CT107">
        <v>0</v>
      </c>
      <c r="CU107">
        <v>72.599999904632597</v>
      </c>
      <c r="CV107">
        <v>807.46749999999997</v>
      </c>
      <c r="CW107">
        <v>-8.2834529937570096</v>
      </c>
      <c r="CX107">
        <v>-202.83076936667001</v>
      </c>
      <c r="CY107">
        <v>13880.5461538462</v>
      </c>
      <c r="CZ107">
        <v>15</v>
      </c>
      <c r="DA107">
        <v>1566925967.2</v>
      </c>
      <c r="DB107" t="s">
        <v>736</v>
      </c>
      <c r="DC107">
        <v>91</v>
      </c>
      <c r="DD107">
        <v>-0.247</v>
      </c>
      <c r="DE107">
        <v>0.161</v>
      </c>
      <c r="DF107">
        <v>250</v>
      </c>
      <c r="DG107">
        <v>20</v>
      </c>
      <c r="DH107">
        <v>0.06</v>
      </c>
      <c r="DI107">
        <v>0.02</v>
      </c>
      <c r="DJ107">
        <v>16.183660875039902</v>
      </c>
      <c r="DK107">
        <v>0.246408375544624</v>
      </c>
      <c r="DL107">
        <v>0.156673557637488</v>
      </c>
      <c r="DM107">
        <v>1</v>
      </c>
      <c r="DN107">
        <v>0.35246186106286398</v>
      </c>
      <c r="DO107">
        <v>-3.13257000875342E-2</v>
      </c>
      <c r="DP107">
        <v>6.0584605866505596E-3</v>
      </c>
      <c r="DQ107">
        <v>1</v>
      </c>
      <c r="DR107">
        <v>2</v>
      </c>
      <c r="DS107">
        <v>2</v>
      </c>
      <c r="DT107" t="s">
        <v>273</v>
      </c>
      <c r="DU107">
        <v>1.86707</v>
      </c>
      <c r="DV107">
        <v>1.86358</v>
      </c>
      <c r="DW107">
        <v>1.8692</v>
      </c>
      <c r="DX107">
        <v>1.8672200000000001</v>
      </c>
      <c r="DY107">
        <v>1.8717999999999999</v>
      </c>
      <c r="DZ107">
        <v>1.86432</v>
      </c>
      <c r="EA107">
        <v>1.86589</v>
      </c>
      <c r="EB107">
        <v>1.8658399999999999</v>
      </c>
      <c r="EC107" t="s">
        <v>274</v>
      </c>
      <c r="ED107" t="s">
        <v>19</v>
      </c>
      <c r="EE107" t="s">
        <v>19</v>
      </c>
      <c r="EF107" t="s">
        <v>19</v>
      </c>
      <c r="EG107" t="s">
        <v>275</v>
      </c>
      <c r="EH107" t="s">
        <v>276</v>
      </c>
      <c r="EI107" t="s">
        <v>277</v>
      </c>
      <c r="EJ107" t="s">
        <v>277</v>
      </c>
      <c r="EK107" t="s">
        <v>277</v>
      </c>
      <c r="EL107" t="s">
        <v>277</v>
      </c>
      <c r="EM107">
        <v>0</v>
      </c>
      <c r="EN107">
        <v>100</v>
      </c>
      <c r="EO107">
        <v>100</v>
      </c>
      <c r="EP107">
        <v>-0.247</v>
      </c>
      <c r="EQ107">
        <v>0.161</v>
      </c>
      <c r="ER107">
        <v>2</v>
      </c>
      <c r="ES107">
        <v>344.73099999999999</v>
      </c>
      <c r="ET107">
        <v>509.10899999999998</v>
      </c>
      <c r="EU107">
        <v>24.999700000000001</v>
      </c>
      <c r="EV107">
        <v>30.235900000000001</v>
      </c>
      <c r="EW107">
        <v>30</v>
      </c>
      <c r="EX107">
        <v>30.248899999999999</v>
      </c>
      <c r="EY107">
        <v>30.2485</v>
      </c>
      <c r="EZ107">
        <v>15.351699999999999</v>
      </c>
      <c r="FA107">
        <v>31.305700000000002</v>
      </c>
      <c r="FB107">
        <v>0</v>
      </c>
      <c r="FC107">
        <v>25</v>
      </c>
      <c r="FD107">
        <v>250</v>
      </c>
      <c r="FE107">
        <v>19.574400000000001</v>
      </c>
      <c r="FF107">
        <v>101.23</v>
      </c>
      <c r="FG107">
        <v>101.779</v>
      </c>
    </row>
    <row r="108" spans="1:163" x14ac:dyDescent="0.2">
      <c r="A108">
        <v>92</v>
      </c>
      <c r="B108">
        <v>1566926088.7</v>
      </c>
      <c r="C108">
        <v>12740.9000000954</v>
      </c>
      <c r="D108" t="s">
        <v>737</v>
      </c>
      <c r="E108" t="s">
        <v>738</v>
      </c>
      <c r="F108" t="s">
        <v>723</v>
      </c>
      <c r="G108">
        <v>1566926088.7</v>
      </c>
      <c r="H108">
        <f t="shared" si="58"/>
        <v>4.3984880262895763E-3</v>
      </c>
      <c r="I108">
        <f t="shared" si="59"/>
        <v>9.8497915409196324</v>
      </c>
      <c r="J108">
        <f>BR108 - IF(AI108&gt;1, I108*BN108*100/(AK108*CB108), 0)</f>
        <v>162.42798868293363</v>
      </c>
      <c r="K108">
        <f>((Q108-H108/2)*J108-I108)/(Q108+H108/2)</f>
        <v>103.82443145297486</v>
      </c>
      <c r="L108">
        <f>K108*(BW108+BX108)/1000</f>
        <v>10.273880685915154</v>
      </c>
      <c r="M108">
        <f>(BR108 - IF(AI108&gt;1, I108*BN108*100/(AK108*CB108), 0))*(BW108+BX108)/1000</f>
        <v>16.072958478346884</v>
      </c>
      <c r="N108">
        <f t="shared" si="60"/>
        <v>0.30312003733019238</v>
      </c>
      <c r="O108">
        <f t="shared" si="61"/>
        <v>2.2445575703105458</v>
      </c>
      <c r="P108">
        <f>H108*(1000-(1000*0.61365*EXP(17.502*T108/(240.97+T108))/(BW108+BX108)+BT108)/2)/(1000*0.61365*EXP(17.502*T108/(240.97+T108))/(BW108+BX108)-BT108)</f>
        <v>0.28207679342865372</v>
      </c>
      <c r="Q108">
        <f t="shared" si="62"/>
        <v>0.17806676036645394</v>
      </c>
      <c r="R108">
        <f t="shared" si="63"/>
        <v>273.58672718314932</v>
      </c>
      <c r="S108">
        <f>(BY108+(R108+2*0.95*0.0000000567*(((BY108+$B$7)+273)^4-(BY108+273)^4)-44100*H108)/(1.84*29.3*O108+8*0.95*0.0000000567*(BY108+273)^3))</f>
        <v>28.832655023959905</v>
      </c>
      <c r="T108">
        <f>($C$7*BZ108+$D$7*CA108+$E$7*S108)</f>
        <v>28.8811</v>
      </c>
      <c r="U108">
        <f>0.61365*EXP(17.502*T108/(240.97+T108))</f>
        <v>3.9941850060142636</v>
      </c>
      <c r="V108">
        <f t="shared" si="64"/>
        <v>65.037681695758437</v>
      </c>
      <c r="W108">
        <f t="shared" si="65"/>
        <v>2.5018137331124999</v>
      </c>
      <c r="X108">
        <f t="shared" si="66"/>
        <v>3.8467141938050675</v>
      </c>
      <c r="Y108">
        <f t="shared" si="67"/>
        <v>1.4923712729017637</v>
      </c>
      <c r="Z108">
        <f>(-H108*44100)</f>
        <v>-193.97332195937031</v>
      </c>
      <c r="AA108">
        <f>2*29.3*O108*0.92*(BY108-T108)</f>
        <v>-78.413564849417199</v>
      </c>
      <c r="AB108">
        <f>2*0.95*0.0000000567*(((BY108+$B$7)+273)^4-(T108+273)^4)</f>
        <v>-7.657391164891143</v>
      </c>
      <c r="AC108">
        <f t="shared" si="68"/>
        <v>-6.4575507905293108</v>
      </c>
      <c r="AD108">
        <v>-4.1037389145736798E-2</v>
      </c>
      <c r="AE108">
        <v>4.6068064388830099E-2</v>
      </c>
      <c r="AF108">
        <v>3.4454951932240898</v>
      </c>
      <c r="AG108">
        <v>137</v>
      </c>
      <c r="AH108">
        <v>27</v>
      </c>
      <c r="AI108">
        <f t="shared" si="69"/>
        <v>1.005285857350213</v>
      </c>
      <c r="AJ108">
        <f t="shared" si="70"/>
        <v>0.52858573502130302</v>
      </c>
      <c r="AK108">
        <f t="shared" si="71"/>
        <v>52110.434819595583</v>
      </c>
      <c r="AL108">
        <v>0</v>
      </c>
      <c r="AM108">
        <v>0</v>
      </c>
      <c r="AN108">
        <v>0</v>
      </c>
      <c r="AO108">
        <f t="shared" si="72"/>
        <v>0</v>
      </c>
      <c r="AP108" t="e">
        <f t="shared" si="73"/>
        <v>#DIV/0!</v>
      </c>
      <c r="AQ108">
        <v>-1</v>
      </c>
      <c r="AR108" t="s">
        <v>739</v>
      </c>
      <c r="AS108">
        <v>791.023961538462</v>
      </c>
      <c r="AT108">
        <v>1064.3900000000001</v>
      </c>
      <c r="AU108">
        <f t="shared" si="74"/>
        <v>0.25682883009191937</v>
      </c>
      <c r="AV108">
        <v>0.5</v>
      </c>
      <c r="AW108">
        <f t="shared" si="75"/>
        <v>1429.1433001003852</v>
      </c>
      <c r="AX108">
        <f>I108</f>
        <v>9.8497915409196324</v>
      </c>
      <c r="AY108">
        <f t="shared" si="76"/>
        <v>183.52260089924337</v>
      </c>
      <c r="AZ108">
        <f t="shared" si="77"/>
        <v>0.45660894972707378</v>
      </c>
      <c r="BA108">
        <f t="shared" si="78"/>
        <v>7.5918149986481595E-3</v>
      </c>
      <c r="BB108">
        <f t="shared" si="79"/>
        <v>-1</v>
      </c>
      <c r="BC108" t="s">
        <v>740</v>
      </c>
      <c r="BD108">
        <v>578.38</v>
      </c>
      <c r="BE108">
        <f t="shared" si="80"/>
        <v>486.0100000000001</v>
      </c>
      <c r="BF108">
        <f t="shared" si="81"/>
        <v>0.5624699871639226</v>
      </c>
      <c r="BG108">
        <f t="shared" si="82"/>
        <v>1.84029530758325</v>
      </c>
      <c r="BH108">
        <f t="shared" si="83"/>
        <v>0.25682883009191937</v>
      </c>
      <c r="BI108" t="e">
        <f t="shared" si="84"/>
        <v>#DIV/0!</v>
      </c>
      <c r="BJ108">
        <f t="shared" si="85"/>
        <v>1699.91</v>
      </c>
      <c r="BK108">
        <f t="shared" si="86"/>
        <v>1429.1433001003852</v>
      </c>
      <c r="BL108">
        <f>($B$11*$D$9+$C$11*$D$9+$F$11*((CR108+CJ108)/MAX(CR108+CJ108+CS108, 0.1)*$I$9+CS108/MAX(CR108+CJ108+CS108, 0.1)*$J$9))/($B$11+$C$11+$F$11)</f>
        <v>0.8407170380198864</v>
      </c>
      <c r="BM108">
        <f>($B$11*$K$9+$C$11*$K$9+$F$11*((CR108+CJ108)/MAX(CR108+CJ108+CS108, 0.1)*$P$9+CS108/MAX(CR108+CJ108+CS108, 0.1)*$Q$9))/($B$11+$C$11+$F$11)</f>
        <v>0.19143407603977305</v>
      </c>
      <c r="BN108">
        <v>6</v>
      </c>
      <c r="BO108">
        <v>0.5</v>
      </c>
      <c r="BP108" t="s">
        <v>271</v>
      </c>
      <c r="BQ108">
        <v>1566926088.7</v>
      </c>
      <c r="BR108">
        <v>162.428</v>
      </c>
      <c r="BS108">
        <v>175.04</v>
      </c>
      <c r="BT108">
        <v>25.282499999999999</v>
      </c>
      <c r="BU108">
        <v>20.166699999999999</v>
      </c>
      <c r="BV108">
        <v>500.11599999999999</v>
      </c>
      <c r="BW108">
        <v>98.754300000000001</v>
      </c>
      <c r="BX108">
        <v>0.20006499999999999</v>
      </c>
      <c r="BY108">
        <v>28.2331</v>
      </c>
      <c r="BZ108">
        <v>28.8811</v>
      </c>
      <c r="CA108">
        <v>999.9</v>
      </c>
      <c r="CB108">
        <v>10021.200000000001</v>
      </c>
      <c r="CC108">
        <v>0</v>
      </c>
      <c r="CD108">
        <v>12.5966</v>
      </c>
      <c r="CE108">
        <v>1699.91</v>
      </c>
      <c r="CF108">
        <v>0.97602999999999995</v>
      </c>
      <c r="CG108">
        <v>2.3970499999999999E-2</v>
      </c>
      <c r="CH108">
        <v>0</v>
      </c>
      <c r="CI108">
        <v>790.56799999999998</v>
      </c>
      <c r="CJ108">
        <v>4.99986</v>
      </c>
      <c r="CK108">
        <v>13597</v>
      </c>
      <c r="CL108">
        <v>13808.7</v>
      </c>
      <c r="CM108">
        <v>45</v>
      </c>
      <c r="CN108">
        <v>46.625</v>
      </c>
      <c r="CO108">
        <v>45.811999999999998</v>
      </c>
      <c r="CP108">
        <v>45.75</v>
      </c>
      <c r="CQ108">
        <v>46.811999999999998</v>
      </c>
      <c r="CR108">
        <v>1654.28</v>
      </c>
      <c r="CS108">
        <v>40.630000000000003</v>
      </c>
      <c r="CT108">
        <v>0</v>
      </c>
      <c r="CU108">
        <v>155.40000009536701</v>
      </c>
      <c r="CV108">
        <v>791.023961538462</v>
      </c>
      <c r="CW108">
        <v>-4.0056410197546404</v>
      </c>
      <c r="CX108">
        <v>-55.511111084931599</v>
      </c>
      <c r="CY108">
        <v>13604.442307692299</v>
      </c>
      <c r="CZ108">
        <v>15</v>
      </c>
      <c r="DA108">
        <v>1566926049.2</v>
      </c>
      <c r="DB108" t="s">
        <v>741</v>
      </c>
      <c r="DC108">
        <v>92</v>
      </c>
      <c r="DD108">
        <v>-0.25900000000000001</v>
      </c>
      <c r="DE108">
        <v>0.17</v>
      </c>
      <c r="DF108">
        <v>175</v>
      </c>
      <c r="DG108">
        <v>20</v>
      </c>
      <c r="DH108">
        <v>0.17</v>
      </c>
      <c r="DI108">
        <v>0.02</v>
      </c>
      <c r="DJ108">
        <v>9.0188951045297703</v>
      </c>
      <c r="DK108">
        <v>7.0164943530648696</v>
      </c>
      <c r="DL108">
        <v>2.4453403371186302</v>
      </c>
      <c r="DM108">
        <v>0</v>
      </c>
      <c r="DN108">
        <v>0.26967594938487299</v>
      </c>
      <c r="DO108">
        <v>0.25552870009557399</v>
      </c>
      <c r="DP108">
        <v>7.7280008266619099E-2</v>
      </c>
      <c r="DQ108">
        <v>1</v>
      </c>
      <c r="DR108">
        <v>1</v>
      </c>
      <c r="DS108">
        <v>2</v>
      </c>
      <c r="DT108" t="s">
        <v>283</v>
      </c>
      <c r="DU108">
        <v>1.86707</v>
      </c>
      <c r="DV108">
        <v>1.8635699999999999</v>
      </c>
      <c r="DW108">
        <v>1.8692</v>
      </c>
      <c r="DX108">
        <v>1.8672200000000001</v>
      </c>
      <c r="DY108">
        <v>1.8717999999999999</v>
      </c>
      <c r="DZ108">
        <v>1.86432</v>
      </c>
      <c r="EA108">
        <v>1.8658999999999999</v>
      </c>
      <c r="EB108">
        <v>1.8658399999999999</v>
      </c>
      <c r="EC108" t="s">
        <v>274</v>
      </c>
      <c r="ED108" t="s">
        <v>19</v>
      </c>
      <c r="EE108" t="s">
        <v>19</v>
      </c>
      <c r="EF108" t="s">
        <v>19</v>
      </c>
      <c r="EG108" t="s">
        <v>275</v>
      </c>
      <c r="EH108" t="s">
        <v>276</v>
      </c>
      <c r="EI108" t="s">
        <v>277</v>
      </c>
      <c r="EJ108" t="s">
        <v>277</v>
      </c>
      <c r="EK108" t="s">
        <v>277</v>
      </c>
      <c r="EL108" t="s">
        <v>277</v>
      </c>
      <c r="EM108">
        <v>0</v>
      </c>
      <c r="EN108">
        <v>100</v>
      </c>
      <c r="EO108">
        <v>100</v>
      </c>
      <c r="EP108">
        <v>-0.25900000000000001</v>
      </c>
      <c r="EQ108">
        <v>0.17</v>
      </c>
      <c r="ER108">
        <v>2</v>
      </c>
      <c r="ES108">
        <v>344.80900000000003</v>
      </c>
      <c r="ET108">
        <v>509.23899999999998</v>
      </c>
      <c r="EU108">
        <v>25.001100000000001</v>
      </c>
      <c r="EV108">
        <v>30.215</v>
      </c>
      <c r="EW108">
        <v>30</v>
      </c>
      <c r="EX108">
        <v>30.248899999999999</v>
      </c>
      <c r="EY108">
        <v>30.245799999999999</v>
      </c>
      <c r="EZ108">
        <v>11.7918</v>
      </c>
      <c r="FA108">
        <v>28.931000000000001</v>
      </c>
      <c r="FB108">
        <v>0</v>
      </c>
      <c r="FC108">
        <v>25</v>
      </c>
      <c r="FD108">
        <v>175</v>
      </c>
      <c r="FE108">
        <v>20.145</v>
      </c>
      <c r="FF108">
        <v>101.233</v>
      </c>
      <c r="FG108">
        <v>101.78700000000001</v>
      </c>
    </row>
    <row r="109" spans="1:163" x14ac:dyDescent="0.2">
      <c r="A109">
        <v>93</v>
      </c>
      <c r="B109">
        <v>1566926202.2</v>
      </c>
      <c r="C109">
        <v>12854.4000000954</v>
      </c>
      <c r="D109" t="s">
        <v>742</v>
      </c>
      <c r="E109" t="s">
        <v>743</v>
      </c>
      <c r="F109" t="s">
        <v>723</v>
      </c>
      <c r="G109">
        <v>1566926202.2</v>
      </c>
      <c r="H109">
        <f t="shared" si="58"/>
        <v>4.5666938918452202E-3</v>
      </c>
      <c r="I109">
        <f t="shared" si="59"/>
        <v>4.1807201031464594</v>
      </c>
      <c r="J109">
        <f>BR109 - IF(AI109&gt;1, I109*BN109*100/(AK109*CB109), 0)</f>
        <v>94.516395208943365</v>
      </c>
      <c r="K109">
        <f>((Q109-H109/2)*J109-I109)/(Q109+H109/2)</f>
        <v>69.940588685740664</v>
      </c>
      <c r="L109">
        <f>K109*(BW109+BX109)/1000</f>
        <v>6.9206222995628686</v>
      </c>
      <c r="M109">
        <f>(BR109 - IF(AI109&gt;1, I109*BN109*100/(AK109*CB109), 0))*(BW109+BX109)/1000</f>
        <v>9.3523987236708734</v>
      </c>
      <c r="N109">
        <f t="shared" si="60"/>
        <v>0.31640396176176494</v>
      </c>
      <c r="O109">
        <f t="shared" si="61"/>
        <v>2.2465938530927843</v>
      </c>
      <c r="P109">
        <f>H109*(1000-(1000*0.61365*EXP(17.502*T109/(240.97+T109))/(BW109+BX109)+BT109)/2)/(1000*0.61365*EXP(17.502*T109/(240.97+T109))/(BW109+BX109)-BT109)</f>
        <v>0.29356954246859907</v>
      </c>
      <c r="Q109">
        <f t="shared" si="62"/>
        <v>0.18539503274313157</v>
      </c>
      <c r="R109">
        <f t="shared" si="63"/>
        <v>273.60587905975029</v>
      </c>
      <c r="S109">
        <f>(BY109+(R109+2*0.95*0.0000000567*(((BY109+$B$7)+273)^4-(BY109+273)^4)-44100*H109)/(1.84*29.3*O109+8*0.95*0.0000000567*(BY109+273)^3))</f>
        <v>28.793778934482837</v>
      </c>
      <c r="T109">
        <f>($C$7*BZ109+$D$7*CA109+$E$7*S109)</f>
        <v>28.900700000000001</v>
      </c>
      <c r="U109">
        <f>0.61365*EXP(17.502*T109/(240.97+T109))</f>
        <v>3.9987213030075059</v>
      </c>
      <c r="V109">
        <f t="shared" si="64"/>
        <v>65.187554441733823</v>
      </c>
      <c r="W109">
        <f t="shared" si="65"/>
        <v>2.5101046105110001</v>
      </c>
      <c r="X109">
        <f t="shared" si="66"/>
        <v>3.8505887082396848</v>
      </c>
      <c r="Y109">
        <f t="shared" si="67"/>
        <v>1.4886166924965059</v>
      </c>
      <c r="Z109">
        <f>(-H109*44100)</f>
        <v>-201.39120063037421</v>
      </c>
      <c r="AA109">
        <f>2*29.3*O109*0.92*(BY109-T109)</f>
        <v>-78.763274585502387</v>
      </c>
      <c r="AB109">
        <f>2*0.95*0.0000000567*(((BY109+$B$7)+273)^4-(T109+273)^4)</f>
        <v>-7.6859808073673275</v>
      </c>
      <c r="AC109">
        <f t="shared" si="68"/>
        <v>-14.234576963493652</v>
      </c>
      <c r="AD109">
        <v>-4.1092111610367202E-2</v>
      </c>
      <c r="AE109">
        <v>4.6129495149328903E-2</v>
      </c>
      <c r="AF109">
        <v>3.4491329001700302</v>
      </c>
      <c r="AG109">
        <v>137</v>
      </c>
      <c r="AH109">
        <v>27</v>
      </c>
      <c r="AI109">
        <f t="shared" si="69"/>
        <v>1.0052793892045306</v>
      </c>
      <c r="AJ109">
        <f t="shared" si="70"/>
        <v>0.52793892045306379</v>
      </c>
      <c r="AK109">
        <f t="shared" si="71"/>
        <v>52173.943229202669</v>
      </c>
      <c r="AL109">
        <v>0</v>
      </c>
      <c r="AM109">
        <v>0</v>
      </c>
      <c r="AN109">
        <v>0</v>
      </c>
      <c r="AO109">
        <f t="shared" si="72"/>
        <v>0</v>
      </c>
      <c r="AP109" t="e">
        <f t="shared" si="73"/>
        <v>#DIV/0!</v>
      </c>
      <c r="AQ109">
        <v>-1</v>
      </c>
      <c r="AR109" t="s">
        <v>744</v>
      </c>
      <c r="AS109">
        <v>791.47453846153905</v>
      </c>
      <c r="AT109">
        <v>1019.73</v>
      </c>
      <c r="AU109">
        <f t="shared" si="74"/>
        <v>0.22383911578404181</v>
      </c>
      <c r="AV109">
        <v>0.5</v>
      </c>
      <c r="AW109">
        <f t="shared" si="75"/>
        <v>1429.2441001003779</v>
      </c>
      <c r="AX109">
        <f>I109</f>
        <v>4.1807201031464594</v>
      </c>
      <c r="AY109">
        <f t="shared" si="76"/>
        <v>159.96036780301355</v>
      </c>
      <c r="AZ109">
        <f t="shared" si="77"/>
        <v>0.42624027928961583</v>
      </c>
      <c r="BA109">
        <f t="shared" si="78"/>
        <v>3.6247972636602871E-3</v>
      </c>
      <c r="BB109">
        <f t="shared" si="79"/>
        <v>-1</v>
      </c>
      <c r="BC109" t="s">
        <v>745</v>
      </c>
      <c r="BD109">
        <v>585.08000000000004</v>
      </c>
      <c r="BE109">
        <f t="shared" si="80"/>
        <v>434.65</v>
      </c>
      <c r="BF109">
        <f t="shared" si="81"/>
        <v>0.52514773159659722</v>
      </c>
      <c r="BG109">
        <f t="shared" si="82"/>
        <v>1.7428898612155601</v>
      </c>
      <c r="BH109">
        <f t="shared" si="83"/>
        <v>0.22383911578404181</v>
      </c>
      <c r="BI109" t="e">
        <f t="shared" si="84"/>
        <v>#DIV/0!</v>
      </c>
      <c r="BJ109">
        <f t="shared" si="85"/>
        <v>1700.03</v>
      </c>
      <c r="BK109">
        <f t="shared" si="86"/>
        <v>1429.2441001003779</v>
      </c>
      <c r="BL109">
        <f>($B$11*$D$9+$C$11*$D$9+$F$11*((CR109+CJ109)/MAX(CR109+CJ109+CS109, 0.1)*$I$9+CS109/MAX(CR109+CJ109+CS109, 0.1)*$J$9))/($B$11+$C$11+$F$11)</f>
        <v>0.84071698740632694</v>
      </c>
      <c r="BM109">
        <f>($B$11*$K$9+$C$11*$K$9+$F$11*((CR109+CJ109)/MAX(CR109+CJ109+CS109, 0.1)*$P$9+CS109/MAX(CR109+CJ109+CS109, 0.1)*$Q$9))/($B$11+$C$11+$F$11)</f>
        <v>0.19143397481265415</v>
      </c>
      <c r="BN109">
        <v>6</v>
      </c>
      <c r="BO109">
        <v>0.5</v>
      </c>
      <c r="BP109" t="s">
        <v>271</v>
      </c>
      <c r="BQ109">
        <v>1566926202.2</v>
      </c>
      <c r="BR109">
        <v>94.516400000000004</v>
      </c>
      <c r="BS109">
        <v>100.024</v>
      </c>
      <c r="BT109">
        <v>25.3674</v>
      </c>
      <c r="BU109">
        <v>20.056000000000001</v>
      </c>
      <c r="BV109">
        <v>500.07900000000001</v>
      </c>
      <c r="BW109">
        <v>98.75</v>
      </c>
      <c r="BX109">
        <v>0.200015</v>
      </c>
      <c r="BY109">
        <v>28.250399999999999</v>
      </c>
      <c r="BZ109">
        <v>28.900700000000001</v>
      </c>
      <c r="CA109">
        <v>999.9</v>
      </c>
      <c r="CB109">
        <v>10035</v>
      </c>
      <c r="CC109">
        <v>0</v>
      </c>
      <c r="CD109">
        <v>12.608599999999999</v>
      </c>
      <c r="CE109">
        <v>1700.03</v>
      </c>
      <c r="CF109">
        <v>0.97602999999999995</v>
      </c>
      <c r="CG109">
        <v>2.3970499999999999E-2</v>
      </c>
      <c r="CH109">
        <v>0</v>
      </c>
      <c r="CI109">
        <v>791.11400000000003</v>
      </c>
      <c r="CJ109">
        <v>4.99986</v>
      </c>
      <c r="CK109">
        <v>13605.6</v>
      </c>
      <c r="CL109">
        <v>13809.7</v>
      </c>
      <c r="CM109">
        <v>45.125</v>
      </c>
      <c r="CN109">
        <v>46.75</v>
      </c>
      <c r="CO109">
        <v>45.936999999999998</v>
      </c>
      <c r="CP109">
        <v>45.811999999999998</v>
      </c>
      <c r="CQ109">
        <v>46.936999999999998</v>
      </c>
      <c r="CR109">
        <v>1654.4</v>
      </c>
      <c r="CS109">
        <v>40.630000000000003</v>
      </c>
      <c r="CT109">
        <v>0</v>
      </c>
      <c r="CU109">
        <v>113.299999952316</v>
      </c>
      <c r="CV109">
        <v>791.47453846153905</v>
      </c>
      <c r="CW109">
        <v>-1.8227692288022901</v>
      </c>
      <c r="CX109">
        <v>-51.196581223806</v>
      </c>
      <c r="CY109">
        <v>13611.788461538499</v>
      </c>
      <c r="CZ109">
        <v>15</v>
      </c>
      <c r="DA109">
        <v>1566926158.2</v>
      </c>
      <c r="DB109" t="s">
        <v>746</v>
      </c>
      <c r="DC109">
        <v>93</v>
      </c>
      <c r="DD109">
        <v>-0.19400000000000001</v>
      </c>
      <c r="DE109">
        <v>0.17399999999999999</v>
      </c>
      <c r="DF109">
        <v>100</v>
      </c>
      <c r="DG109">
        <v>20</v>
      </c>
      <c r="DH109">
        <v>0.23</v>
      </c>
      <c r="DI109">
        <v>0.02</v>
      </c>
      <c r="DJ109">
        <v>4.12930558011809</v>
      </c>
      <c r="DK109">
        <v>0.240726688169208</v>
      </c>
      <c r="DL109">
        <v>0.16924127424287699</v>
      </c>
      <c r="DM109">
        <v>1</v>
      </c>
      <c r="DN109">
        <v>0.30673064639724901</v>
      </c>
      <c r="DO109">
        <v>5.0796539627176403E-2</v>
      </c>
      <c r="DP109">
        <v>1.7327535656010699E-2</v>
      </c>
      <c r="DQ109">
        <v>1</v>
      </c>
      <c r="DR109">
        <v>2</v>
      </c>
      <c r="DS109">
        <v>2</v>
      </c>
      <c r="DT109" t="s">
        <v>273</v>
      </c>
      <c r="DU109">
        <v>1.8670500000000001</v>
      </c>
      <c r="DV109">
        <v>1.8635600000000001</v>
      </c>
      <c r="DW109">
        <v>1.8692</v>
      </c>
      <c r="DX109">
        <v>1.8671899999999999</v>
      </c>
      <c r="DY109">
        <v>1.8717999999999999</v>
      </c>
      <c r="DZ109">
        <v>1.86432</v>
      </c>
      <c r="EA109">
        <v>1.8658600000000001</v>
      </c>
      <c r="EB109">
        <v>1.8658399999999999</v>
      </c>
      <c r="EC109" t="s">
        <v>274</v>
      </c>
      <c r="ED109" t="s">
        <v>19</v>
      </c>
      <c r="EE109" t="s">
        <v>19</v>
      </c>
      <c r="EF109" t="s">
        <v>19</v>
      </c>
      <c r="EG109" t="s">
        <v>275</v>
      </c>
      <c r="EH109" t="s">
        <v>276</v>
      </c>
      <c r="EI109" t="s">
        <v>277</v>
      </c>
      <c r="EJ109" t="s">
        <v>277</v>
      </c>
      <c r="EK109" t="s">
        <v>277</v>
      </c>
      <c r="EL109" t="s">
        <v>277</v>
      </c>
      <c r="EM109">
        <v>0</v>
      </c>
      <c r="EN109">
        <v>100</v>
      </c>
      <c r="EO109">
        <v>100</v>
      </c>
      <c r="EP109">
        <v>-0.19400000000000001</v>
      </c>
      <c r="EQ109">
        <v>0.17399999999999999</v>
      </c>
      <c r="ER109">
        <v>2</v>
      </c>
      <c r="ES109">
        <v>344.86099999999999</v>
      </c>
      <c r="ET109">
        <v>509.02499999999998</v>
      </c>
      <c r="EU109">
        <v>25.000299999999999</v>
      </c>
      <c r="EV109">
        <v>30.2254</v>
      </c>
      <c r="EW109">
        <v>30.0002</v>
      </c>
      <c r="EX109">
        <v>30.256699999999999</v>
      </c>
      <c r="EY109">
        <v>30.2563</v>
      </c>
      <c r="EZ109">
        <v>8.1316900000000008</v>
      </c>
      <c r="FA109">
        <v>29.516200000000001</v>
      </c>
      <c r="FB109">
        <v>0</v>
      </c>
      <c r="FC109">
        <v>25</v>
      </c>
      <c r="FD109">
        <v>100</v>
      </c>
      <c r="FE109">
        <v>20.039100000000001</v>
      </c>
      <c r="FF109">
        <v>101.229</v>
      </c>
      <c r="FG109">
        <v>101.78400000000001</v>
      </c>
    </row>
    <row r="110" spans="1:163" x14ac:dyDescent="0.2">
      <c r="A110">
        <v>94</v>
      </c>
      <c r="B110">
        <v>1566926281.2</v>
      </c>
      <c r="C110">
        <v>12933.4000000954</v>
      </c>
      <c r="D110" t="s">
        <v>747</v>
      </c>
      <c r="E110" t="s">
        <v>748</v>
      </c>
      <c r="F110" t="s">
        <v>723</v>
      </c>
      <c r="G110">
        <v>1566926281.2</v>
      </c>
      <c r="H110">
        <f t="shared" si="58"/>
        <v>4.4911875504111921E-3</v>
      </c>
      <c r="I110">
        <f t="shared" si="59"/>
        <v>0.14109959708810915</v>
      </c>
      <c r="J110">
        <f>BR110 - IF(AI110&gt;1, I110*BN110*100/(AK110*CB110), 0)</f>
        <v>49.456799836484947</v>
      </c>
      <c r="K110">
        <f>((Q110-H110/2)*J110-I110)/(Q110+H110/2)</f>
        <v>47.505132357263719</v>
      </c>
      <c r="L110">
        <f>K110*(BW110+BX110)/1000</f>
        <v>4.7007671912655518</v>
      </c>
      <c r="M110">
        <f>(BR110 - IF(AI110&gt;1, I110*BN110*100/(AK110*CB110), 0))*(BW110+BX110)/1000</f>
        <v>4.8938902076501227</v>
      </c>
      <c r="N110">
        <f t="shared" si="60"/>
        <v>0.31369491201991545</v>
      </c>
      <c r="O110">
        <f t="shared" si="61"/>
        <v>2.2379121716219519</v>
      </c>
      <c r="P110">
        <f>H110*(1000-(1000*0.61365*EXP(17.502*T110/(240.97+T110))/(BW110+BX110)+BT110)/2)/(1000*0.61365*EXP(17.502*T110/(240.97+T110))/(BW110+BX110)-BT110)</f>
        <v>0.29115454113778078</v>
      </c>
      <c r="Q110">
        <f t="shared" si="62"/>
        <v>0.18386160156620718</v>
      </c>
      <c r="R110">
        <f t="shared" si="63"/>
        <v>273.62878477627305</v>
      </c>
      <c r="S110">
        <f>(BY110+(R110+2*0.95*0.0000000567*(((BY110+$B$7)+273)^4-(BY110+273)^4)-44100*H110)/(1.84*29.3*O110+8*0.95*0.0000000567*(BY110+273)^3))</f>
        <v>28.831310970693021</v>
      </c>
      <c r="T110">
        <f>($C$7*BZ110+$D$7*CA110+$E$7*S110)</f>
        <v>28.884899999999998</v>
      </c>
      <c r="U110">
        <f>0.61365*EXP(17.502*T110/(240.97+T110))</f>
        <v>3.9950641413174908</v>
      </c>
      <c r="V110">
        <f t="shared" si="64"/>
        <v>65.377128627372059</v>
      </c>
      <c r="W110">
        <f t="shared" si="65"/>
        <v>2.5189135037196002</v>
      </c>
      <c r="X110">
        <f t="shared" si="66"/>
        <v>3.8528971164771879</v>
      </c>
      <c r="Y110">
        <f t="shared" si="67"/>
        <v>1.4761506375978906</v>
      </c>
      <c r="Z110">
        <f>(-H110*44100)</f>
        <v>-198.06137097313356</v>
      </c>
      <c r="AA110">
        <f>2*29.3*O110*0.92*(BY110-T110)</f>
        <v>-75.309930366004281</v>
      </c>
      <c r="AB110">
        <f>2*0.95*0.0000000567*(((BY110+$B$7)+273)^4-(T110+273)^4)</f>
        <v>-7.3772989976145773</v>
      </c>
      <c r="AC110">
        <f t="shared" si="68"/>
        <v>-7.1198155604793527</v>
      </c>
      <c r="AD110">
        <v>-4.0859112135255699E-2</v>
      </c>
      <c r="AE110">
        <v>4.58679328266412E-2</v>
      </c>
      <c r="AF110">
        <v>3.4336326115313098</v>
      </c>
      <c r="AG110">
        <v>64</v>
      </c>
      <c r="AH110">
        <v>13</v>
      </c>
      <c r="AI110">
        <f t="shared" si="69"/>
        <v>1.0024729313352301</v>
      </c>
      <c r="AJ110">
        <f t="shared" si="70"/>
        <v>0.24729313352300775</v>
      </c>
      <c r="AK110">
        <f t="shared" si="71"/>
        <v>51888.434338177503</v>
      </c>
      <c r="AL110">
        <v>0</v>
      </c>
      <c r="AM110">
        <v>0</v>
      </c>
      <c r="AN110">
        <v>0</v>
      </c>
      <c r="AO110">
        <f t="shared" si="72"/>
        <v>0</v>
      </c>
      <c r="AP110" t="e">
        <f t="shared" si="73"/>
        <v>#DIV/0!</v>
      </c>
      <c r="AQ110">
        <v>-1</v>
      </c>
      <c r="AR110" t="s">
        <v>749</v>
      </c>
      <c r="AS110">
        <v>797.91857692307701</v>
      </c>
      <c r="AT110">
        <v>1000.14</v>
      </c>
      <c r="AU110">
        <f t="shared" si="74"/>
        <v>0.20219311604067725</v>
      </c>
      <c r="AV110">
        <v>0.5</v>
      </c>
      <c r="AW110">
        <f t="shared" si="75"/>
        <v>1429.3620001003947</v>
      </c>
      <c r="AX110">
        <f>I110</f>
        <v>0.14109959708810915</v>
      </c>
      <c r="AY110">
        <f t="shared" si="76"/>
        <v>144.50357837521682</v>
      </c>
      <c r="AZ110">
        <f t="shared" si="77"/>
        <v>0.41388205651208826</v>
      </c>
      <c r="BA110">
        <f t="shared" si="78"/>
        <v>7.9832792323285588E-4</v>
      </c>
      <c r="BB110">
        <f t="shared" si="79"/>
        <v>-1</v>
      </c>
      <c r="BC110" t="s">
        <v>750</v>
      </c>
      <c r="BD110">
        <v>586.20000000000005</v>
      </c>
      <c r="BE110">
        <f t="shared" si="80"/>
        <v>413.93999999999994</v>
      </c>
      <c r="BF110">
        <f t="shared" si="81"/>
        <v>0.48852834487346719</v>
      </c>
      <c r="BG110">
        <f t="shared" si="82"/>
        <v>1.7061412487205729</v>
      </c>
      <c r="BH110">
        <f t="shared" si="83"/>
        <v>0.20219311604067727</v>
      </c>
      <c r="BI110" t="e">
        <f t="shared" si="84"/>
        <v>#DIV/0!</v>
      </c>
      <c r="BJ110">
        <f t="shared" si="85"/>
        <v>1700.17</v>
      </c>
      <c r="BK110">
        <f t="shared" si="86"/>
        <v>1429.3620001003947</v>
      </c>
      <c r="BL110">
        <f>($B$11*$D$9+$C$11*$D$9+$F$11*((CR110+CJ110)/MAX(CR110+CJ110+CS110, 0.1)*$I$9+CS110/MAX(CR110+CJ110+CS110, 0.1)*$J$9))/($B$11+$C$11+$F$11)</f>
        <v>0.84071710481916195</v>
      </c>
      <c r="BM110">
        <f>($B$11*$K$9+$C$11*$K$9+$F$11*((CR110+CJ110)/MAX(CR110+CJ110+CS110, 0.1)*$P$9+CS110/MAX(CR110+CJ110+CS110, 0.1)*$Q$9))/($B$11+$C$11+$F$11)</f>
        <v>0.19143420963832403</v>
      </c>
      <c r="BN110">
        <v>6</v>
      </c>
      <c r="BO110">
        <v>0.5</v>
      </c>
      <c r="BP110" t="s">
        <v>271</v>
      </c>
      <c r="BQ110">
        <v>1566926281.2</v>
      </c>
      <c r="BR110">
        <v>49.456800000000001</v>
      </c>
      <c r="BS110">
        <v>49.892499999999998</v>
      </c>
      <c r="BT110">
        <v>25.4557</v>
      </c>
      <c r="BU110">
        <v>20.213699999999999</v>
      </c>
      <c r="BV110">
        <v>499.70800000000003</v>
      </c>
      <c r="BW110">
        <v>98.749799999999993</v>
      </c>
      <c r="BX110">
        <v>0.20302799999999999</v>
      </c>
      <c r="BY110">
        <v>28.2607</v>
      </c>
      <c r="BZ110">
        <v>28.884899999999998</v>
      </c>
      <c r="CA110">
        <v>999.9</v>
      </c>
      <c r="CB110">
        <v>9978.1200000000008</v>
      </c>
      <c r="CC110">
        <v>0</v>
      </c>
      <c r="CD110">
        <v>12.3622</v>
      </c>
      <c r="CE110">
        <v>1700.17</v>
      </c>
      <c r="CF110">
        <v>0.97602500000000003</v>
      </c>
      <c r="CG110">
        <v>2.3974800000000001E-2</v>
      </c>
      <c r="CH110">
        <v>0</v>
      </c>
      <c r="CI110">
        <v>797.75400000000002</v>
      </c>
      <c r="CJ110">
        <v>4.99986</v>
      </c>
      <c r="CK110">
        <v>13712.9</v>
      </c>
      <c r="CL110">
        <v>13810.8</v>
      </c>
      <c r="CM110">
        <v>45.125</v>
      </c>
      <c r="CN110">
        <v>46.75</v>
      </c>
      <c r="CO110">
        <v>45.875</v>
      </c>
      <c r="CP110">
        <v>45.811999999999998</v>
      </c>
      <c r="CQ110">
        <v>46.875</v>
      </c>
      <c r="CR110">
        <v>1654.53</v>
      </c>
      <c r="CS110">
        <v>40.64</v>
      </c>
      <c r="CT110">
        <v>0</v>
      </c>
      <c r="CU110">
        <v>78.400000095367403</v>
      </c>
      <c r="CV110">
        <v>797.91857692307701</v>
      </c>
      <c r="CW110">
        <v>-9.7401699660157201E-2</v>
      </c>
      <c r="CX110">
        <v>21.531624088434899</v>
      </c>
      <c r="CY110">
        <v>13706.623076923101</v>
      </c>
      <c r="CZ110">
        <v>15</v>
      </c>
      <c r="DA110">
        <v>1566926275.2</v>
      </c>
      <c r="DB110" t="s">
        <v>751</v>
      </c>
      <c r="DC110">
        <v>94</v>
      </c>
      <c r="DD110">
        <v>-0.161</v>
      </c>
      <c r="DE110">
        <v>0.16800000000000001</v>
      </c>
      <c r="DF110">
        <v>50</v>
      </c>
      <c r="DG110">
        <v>20</v>
      </c>
      <c r="DH110">
        <v>0.24</v>
      </c>
      <c r="DI110">
        <v>0.02</v>
      </c>
      <c r="DJ110">
        <v>4.8477153068975001E-2</v>
      </c>
      <c r="DK110">
        <v>-0.29655362380183697</v>
      </c>
      <c r="DL110">
        <v>9.5679462687915107E-2</v>
      </c>
      <c r="DM110">
        <v>1</v>
      </c>
      <c r="DN110">
        <v>8.4970489026815907E-2</v>
      </c>
      <c r="DO110">
        <v>-0.36407875728362799</v>
      </c>
      <c r="DP110">
        <v>0.126050350482588</v>
      </c>
      <c r="DQ110">
        <v>1</v>
      </c>
      <c r="DR110">
        <v>2</v>
      </c>
      <c r="DS110">
        <v>2</v>
      </c>
      <c r="DT110" t="s">
        <v>273</v>
      </c>
      <c r="DU110">
        <v>1.8670599999999999</v>
      </c>
      <c r="DV110">
        <v>1.8635699999999999</v>
      </c>
      <c r="DW110">
        <v>1.8692</v>
      </c>
      <c r="DX110">
        <v>1.8671899999999999</v>
      </c>
      <c r="DY110">
        <v>1.87181</v>
      </c>
      <c r="DZ110">
        <v>1.86433</v>
      </c>
      <c r="EA110">
        <v>1.8658699999999999</v>
      </c>
      <c r="EB110">
        <v>1.8658399999999999</v>
      </c>
      <c r="EC110" t="s">
        <v>274</v>
      </c>
      <c r="ED110" t="s">
        <v>19</v>
      </c>
      <c r="EE110" t="s">
        <v>19</v>
      </c>
      <c r="EF110" t="s">
        <v>19</v>
      </c>
      <c r="EG110" t="s">
        <v>275</v>
      </c>
      <c r="EH110" t="s">
        <v>276</v>
      </c>
      <c r="EI110" t="s">
        <v>277</v>
      </c>
      <c r="EJ110" t="s">
        <v>277</v>
      </c>
      <c r="EK110" t="s">
        <v>277</v>
      </c>
      <c r="EL110" t="s">
        <v>277</v>
      </c>
      <c r="EM110">
        <v>0</v>
      </c>
      <c r="EN110">
        <v>100</v>
      </c>
      <c r="EO110">
        <v>100</v>
      </c>
      <c r="EP110">
        <v>-0.161</v>
      </c>
      <c r="EQ110">
        <v>0.16800000000000001</v>
      </c>
      <c r="ER110">
        <v>2</v>
      </c>
      <c r="ES110">
        <v>424.29300000000001</v>
      </c>
      <c r="ET110">
        <v>510.72399999999999</v>
      </c>
      <c r="EU110">
        <v>24.9999</v>
      </c>
      <c r="EV110">
        <v>30.2422</v>
      </c>
      <c r="EW110">
        <v>30.0001</v>
      </c>
      <c r="EX110">
        <v>30.302499999999998</v>
      </c>
      <c r="EY110">
        <v>30.285499999999999</v>
      </c>
      <c r="EZ110">
        <v>5.6840599999999997</v>
      </c>
      <c r="FA110">
        <v>28.8294</v>
      </c>
      <c r="FB110">
        <v>0</v>
      </c>
      <c r="FC110">
        <v>25</v>
      </c>
      <c r="FD110">
        <v>50</v>
      </c>
      <c r="FE110">
        <v>20.0457</v>
      </c>
      <c r="FF110">
        <v>101.22499999999999</v>
      </c>
      <c r="FG110">
        <v>101.78</v>
      </c>
    </row>
    <row r="111" spans="1:163" x14ac:dyDescent="0.2">
      <c r="A111">
        <v>95</v>
      </c>
      <c r="B111">
        <v>1566926401.7</v>
      </c>
      <c r="C111">
        <v>13053.9000000954</v>
      </c>
      <c r="D111" t="s">
        <v>752</v>
      </c>
      <c r="E111" t="s">
        <v>753</v>
      </c>
      <c r="F111" t="s">
        <v>723</v>
      </c>
      <c r="G111">
        <v>1566926401.7</v>
      </c>
      <c r="H111">
        <f t="shared" si="58"/>
        <v>4.2812657967594278E-3</v>
      </c>
      <c r="I111">
        <f t="shared" si="59"/>
        <v>25.013692065058322</v>
      </c>
      <c r="J111">
        <f>BR111 - IF(AI111&gt;1, I111*BN111*100/(AK111*CB111), 0)</f>
        <v>368.21897113235428</v>
      </c>
      <c r="K111">
        <f>((Q111-H111/2)*J111-I111)/(Q111+H111/2)</f>
        <v>213.92908231195253</v>
      </c>
      <c r="L111">
        <f>K111*(BW111+BX111)/1000</f>
        <v>21.16632010936657</v>
      </c>
      <c r="M111">
        <f>(BR111 - IF(AI111&gt;1, I111*BN111*100/(AK111*CB111), 0))*(BW111+BX111)/1000</f>
        <v>36.431889152705281</v>
      </c>
      <c r="N111">
        <f t="shared" si="60"/>
        <v>0.28894013002877761</v>
      </c>
      <c r="O111">
        <f t="shared" si="61"/>
        <v>2.2411150013783541</v>
      </c>
      <c r="P111">
        <f>H111*(1000-(1000*0.61365*EXP(17.502*T111/(240.97+T111))/(BW111+BX111)+BT111)/2)/(1000*0.61365*EXP(17.502*T111/(240.97+T111))/(BW111+BX111)-BT111)</f>
        <v>0.269725453829882</v>
      </c>
      <c r="Q111">
        <f t="shared" si="62"/>
        <v>0.1701981739746809</v>
      </c>
      <c r="R111">
        <f t="shared" si="63"/>
        <v>273.59367300259203</v>
      </c>
      <c r="S111">
        <f>(BY111+(R111+2*0.95*0.0000000567*(((BY111+$B$7)+273)^4-(BY111+273)^4)-44100*H111)/(1.84*29.3*O111+8*0.95*0.0000000567*(BY111+273)^3))</f>
        <v>28.91810588983083</v>
      </c>
      <c r="T111">
        <f>($C$7*BZ111+$D$7*CA111+$E$7*S111)</f>
        <v>28.9374</v>
      </c>
      <c r="U111">
        <f>0.61365*EXP(17.502*T111/(240.97+T111))</f>
        <v>4.0072273707400159</v>
      </c>
      <c r="V111">
        <f t="shared" si="64"/>
        <v>64.515548259372807</v>
      </c>
      <c r="W111">
        <f t="shared" si="65"/>
        <v>2.4883221975695995</v>
      </c>
      <c r="X111">
        <f t="shared" si="66"/>
        <v>3.8569341262756707</v>
      </c>
      <c r="Y111">
        <f t="shared" si="67"/>
        <v>1.5189051731704164</v>
      </c>
      <c r="Z111">
        <f>(-H111*44100)</f>
        <v>-188.80382163709078</v>
      </c>
      <c r="AA111">
        <f>2*29.3*O111*0.92*(BY111-T111)</f>
        <v>-79.586104800303843</v>
      </c>
      <c r="AB111">
        <f>2*0.95*0.0000000567*(((BY111+$B$7)+273)^4-(T111+273)^4)</f>
        <v>-7.7877790025236378</v>
      </c>
      <c r="AC111">
        <f t="shared" si="68"/>
        <v>-2.5840324373262149</v>
      </c>
      <c r="AD111">
        <v>-4.0944975866461703E-2</v>
      </c>
      <c r="AE111">
        <v>4.5964322386995903E-2</v>
      </c>
      <c r="AF111">
        <v>3.4393481982490002</v>
      </c>
      <c r="AG111">
        <v>137</v>
      </c>
      <c r="AH111">
        <v>27</v>
      </c>
      <c r="AI111">
        <f t="shared" si="69"/>
        <v>1.005298193092806</v>
      </c>
      <c r="AJ111">
        <f t="shared" si="70"/>
        <v>0.52981930928059917</v>
      </c>
      <c r="AK111">
        <f t="shared" si="71"/>
        <v>51989.744443525131</v>
      </c>
      <c r="AL111">
        <v>0</v>
      </c>
      <c r="AM111">
        <v>0</v>
      </c>
      <c r="AN111">
        <v>0</v>
      </c>
      <c r="AO111">
        <f t="shared" si="72"/>
        <v>0</v>
      </c>
      <c r="AP111" t="e">
        <f t="shared" si="73"/>
        <v>#DIV/0!</v>
      </c>
      <c r="AQ111">
        <v>-1</v>
      </c>
      <c r="AR111" t="s">
        <v>754</v>
      </c>
      <c r="AS111">
        <v>796.72515384615394</v>
      </c>
      <c r="AT111">
        <v>1164</v>
      </c>
      <c r="AU111">
        <f t="shared" si="74"/>
        <v>0.31552821834522859</v>
      </c>
      <c r="AV111">
        <v>0.5</v>
      </c>
      <c r="AW111">
        <f t="shared" si="75"/>
        <v>1429.1772001004078</v>
      </c>
      <c r="AX111">
        <f>I111</f>
        <v>25.013692065058322</v>
      </c>
      <c r="AY111">
        <f t="shared" si="76"/>
        <v>225.47286782365197</v>
      </c>
      <c r="AZ111">
        <f t="shared" si="77"/>
        <v>0.52204467353951889</v>
      </c>
      <c r="BA111">
        <f t="shared" si="78"/>
        <v>1.8201866124949874E-2</v>
      </c>
      <c r="BB111">
        <f t="shared" si="79"/>
        <v>-1</v>
      </c>
      <c r="BC111" t="s">
        <v>755</v>
      </c>
      <c r="BD111">
        <v>556.34</v>
      </c>
      <c r="BE111">
        <f t="shared" si="80"/>
        <v>607.66</v>
      </c>
      <c r="BF111">
        <f t="shared" si="81"/>
        <v>0.60440846222204203</v>
      </c>
      <c r="BG111">
        <f t="shared" si="82"/>
        <v>2.0922457490024087</v>
      </c>
      <c r="BH111">
        <f t="shared" si="83"/>
        <v>0.31552821834522859</v>
      </c>
      <c r="BI111" t="e">
        <f t="shared" si="84"/>
        <v>#DIV/0!</v>
      </c>
      <c r="BJ111">
        <f t="shared" si="85"/>
        <v>1699.95</v>
      </c>
      <c r="BK111">
        <f t="shared" si="86"/>
        <v>1429.1772001004078</v>
      </c>
      <c r="BL111">
        <f>($B$11*$D$9+$C$11*$D$9+$F$11*((CR111+CJ111)/MAX(CR111+CJ111+CS111, 0.1)*$I$9+CS111/MAX(CR111+CJ111+CS111, 0.1)*$J$9))/($B$11+$C$11+$F$11)</f>
        <v>0.84071719762369934</v>
      </c>
      <c r="BM111">
        <f>($B$11*$K$9+$C$11*$K$9+$F$11*((CR111+CJ111)/MAX(CR111+CJ111+CS111, 0.1)*$P$9+CS111/MAX(CR111+CJ111+CS111, 0.1)*$Q$9))/($B$11+$C$11+$F$11)</f>
        <v>0.19143439524739866</v>
      </c>
      <c r="BN111">
        <v>6</v>
      </c>
      <c r="BO111">
        <v>0.5</v>
      </c>
      <c r="BP111" t="s">
        <v>271</v>
      </c>
      <c r="BQ111">
        <v>1566926401.7</v>
      </c>
      <c r="BR111">
        <v>368.21899999999999</v>
      </c>
      <c r="BS111">
        <v>399.96300000000002</v>
      </c>
      <c r="BT111">
        <v>25.1496</v>
      </c>
      <c r="BU111">
        <v>20.1693</v>
      </c>
      <c r="BV111">
        <v>500.09399999999999</v>
      </c>
      <c r="BW111">
        <v>98.740799999999993</v>
      </c>
      <c r="BX111">
        <v>0.20002600000000001</v>
      </c>
      <c r="BY111">
        <v>28.278700000000001</v>
      </c>
      <c r="BZ111">
        <v>28.9374</v>
      </c>
      <c r="CA111">
        <v>999.9</v>
      </c>
      <c r="CB111">
        <v>10000</v>
      </c>
      <c r="CC111">
        <v>0</v>
      </c>
      <c r="CD111">
        <v>12.746499999999999</v>
      </c>
      <c r="CE111">
        <v>1699.95</v>
      </c>
      <c r="CF111">
        <v>0.97602500000000003</v>
      </c>
      <c r="CG111">
        <v>2.3974800000000001E-2</v>
      </c>
      <c r="CH111">
        <v>0</v>
      </c>
      <c r="CI111">
        <v>795.99699999999996</v>
      </c>
      <c r="CJ111">
        <v>4.99986</v>
      </c>
      <c r="CK111">
        <v>13704.3</v>
      </c>
      <c r="CL111">
        <v>13809</v>
      </c>
      <c r="CM111">
        <v>45.186999999999998</v>
      </c>
      <c r="CN111">
        <v>46.811999999999998</v>
      </c>
      <c r="CO111">
        <v>45.936999999999998</v>
      </c>
      <c r="CP111">
        <v>45.811999999999998</v>
      </c>
      <c r="CQ111">
        <v>46.936999999999998</v>
      </c>
      <c r="CR111">
        <v>1654.31</v>
      </c>
      <c r="CS111">
        <v>40.64</v>
      </c>
      <c r="CT111">
        <v>0</v>
      </c>
      <c r="CU111">
        <v>120</v>
      </c>
      <c r="CV111">
        <v>796.72515384615394</v>
      </c>
      <c r="CW111">
        <v>-4.1329230611653696</v>
      </c>
      <c r="CX111">
        <v>-2.4376067342838801</v>
      </c>
      <c r="CY111">
        <v>13709.8576923077</v>
      </c>
      <c r="CZ111">
        <v>15</v>
      </c>
      <c r="DA111">
        <v>1566926355.7</v>
      </c>
      <c r="DB111" t="s">
        <v>756</v>
      </c>
      <c r="DC111">
        <v>95</v>
      </c>
      <c r="DD111">
        <v>-0.121</v>
      </c>
      <c r="DE111">
        <v>0.16500000000000001</v>
      </c>
      <c r="DF111">
        <v>400</v>
      </c>
      <c r="DG111">
        <v>20</v>
      </c>
      <c r="DH111">
        <v>0.04</v>
      </c>
      <c r="DI111">
        <v>0.02</v>
      </c>
      <c r="DJ111">
        <v>25.452930370442001</v>
      </c>
      <c r="DK111">
        <v>-1.2957949053733899</v>
      </c>
      <c r="DL111">
        <v>0.249828688013573</v>
      </c>
      <c r="DM111">
        <v>0</v>
      </c>
      <c r="DN111">
        <v>0.30033255305640499</v>
      </c>
      <c r="DO111">
        <v>-2.1836509315770299E-2</v>
      </c>
      <c r="DP111">
        <v>4.7587183702832896E-3</v>
      </c>
      <c r="DQ111">
        <v>1</v>
      </c>
      <c r="DR111">
        <v>1</v>
      </c>
      <c r="DS111">
        <v>2</v>
      </c>
      <c r="DT111" t="s">
        <v>283</v>
      </c>
      <c r="DU111">
        <v>1.86703</v>
      </c>
      <c r="DV111">
        <v>1.8635600000000001</v>
      </c>
      <c r="DW111">
        <v>1.8692</v>
      </c>
      <c r="DX111">
        <v>1.8672200000000001</v>
      </c>
      <c r="DY111">
        <v>1.8717999999999999</v>
      </c>
      <c r="DZ111">
        <v>1.86432</v>
      </c>
      <c r="EA111">
        <v>1.86585</v>
      </c>
      <c r="EB111">
        <v>1.8658399999999999</v>
      </c>
      <c r="EC111" t="s">
        <v>274</v>
      </c>
      <c r="ED111" t="s">
        <v>19</v>
      </c>
      <c r="EE111" t="s">
        <v>19</v>
      </c>
      <c r="EF111" t="s">
        <v>19</v>
      </c>
      <c r="EG111" t="s">
        <v>275</v>
      </c>
      <c r="EH111" t="s">
        <v>276</v>
      </c>
      <c r="EI111" t="s">
        <v>277</v>
      </c>
      <c r="EJ111" t="s">
        <v>277</v>
      </c>
      <c r="EK111" t="s">
        <v>277</v>
      </c>
      <c r="EL111" t="s">
        <v>277</v>
      </c>
      <c r="EM111">
        <v>0</v>
      </c>
      <c r="EN111">
        <v>100</v>
      </c>
      <c r="EO111">
        <v>100</v>
      </c>
      <c r="EP111">
        <v>-0.121</v>
      </c>
      <c r="EQ111">
        <v>0.16500000000000001</v>
      </c>
      <c r="ER111">
        <v>2</v>
      </c>
      <c r="ES111">
        <v>345.06200000000001</v>
      </c>
      <c r="ET111">
        <v>509.44299999999998</v>
      </c>
      <c r="EU111">
        <v>24.999600000000001</v>
      </c>
      <c r="EV111">
        <v>30.277799999999999</v>
      </c>
      <c r="EW111">
        <v>30</v>
      </c>
      <c r="EX111">
        <v>30.295999999999999</v>
      </c>
      <c r="EY111">
        <v>30.295300000000001</v>
      </c>
      <c r="EZ111">
        <v>22.1755</v>
      </c>
      <c r="FA111">
        <v>28.831700000000001</v>
      </c>
      <c r="FB111">
        <v>0</v>
      </c>
      <c r="FC111">
        <v>25</v>
      </c>
      <c r="FD111">
        <v>400</v>
      </c>
      <c r="FE111">
        <v>20.375</v>
      </c>
      <c r="FF111">
        <v>101.21899999999999</v>
      </c>
      <c r="FG111">
        <v>101.773</v>
      </c>
    </row>
    <row r="112" spans="1:163" x14ac:dyDescent="0.2">
      <c r="A112">
        <v>96</v>
      </c>
      <c r="B112">
        <v>1566926522.2</v>
      </c>
      <c r="C112">
        <v>13174.4000000954</v>
      </c>
      <c r="D112" t="s">
        <v>757</v>
      </c>
      <c r="E112" t="s">
        <v>758</v>
      </c>
      <c r="F112" t="s">
        <v>723</v>
      </c>
      <c r="G112">
        <v>1566926522.2</v>
      </c>
      <c r="H112">
        <f t="shared" si="58"/>
        <v>3.3310405280193391E-3</v>
      </c>
      <c r="I112">
        <f t="shared" si="59"/>
        <v>28.214921888916365</v>
      </c>
      <c r="J112">
        <f>BR112 - IF(AI112&gt;1, I112*BN112*100/(AK112*CB112), 0)</f>
        <v>464.40696765775971</v>
      </c>
      <c r="K112">
        <f>((Q112-H112/2)*J112-I112)/(Q112+H112/2)</f>
        <v>232.09888043291815</v>
      </c>
      <c r="L112">
        <f>K112*(BW112+BX112)/1000</f>
        <v>22.963791743577744</v>
      </c>
      <c r="M112">
        <f>(BR112 - IF(AI112&gt;1, I112*BN112*100/(AK112*CB112), 0))*(BW112+BX112)/1000</f>
        <v>45.948282342712702</v>
      </c>
      <c r="N112">
        <f t="shared" si="60"/>
        <v>0.21134019814927324</v>
      </c>
      <c r="O112">
        <f t="shared" si="61"/>
        <v>2.24643442392009</v>
      </c>
      <c r="P112">
        <f>H112*(1000-(1000*0.61365*EXP(17.502*T112/(240.97+T112))/(BW112+BX112)+BT112)/2)/(1000*0.61365*EXP(17.502*T112/(240.97+T112))/(BW112+BX112)-BT112)</f>
        <v>0.20088306436413869</v>
      </c>
      <c r="Q112">
        <f t="shared" si="62"/>
        <v>0.12644831630197098</v>
      </c>
      <c r="R112">
        <f t="shared" si="63"/>
        <v>273.63197675570149</v>
      </c>
      <c r="S112">
        <f>(BY112+(R112+2*0.95*0.0000000567*(((BY112+$B$7)+273)^4-(BY112+273)^4)-44100*H112)/(1.84*29.3*O112+8*0.95*0.0000000567*(BY112+273)^3))</f>
        <v>29.249625687583734</v>
      </c>
      <c r="T112">
        <f>($C$7*BZ112+$D$7*CA112+$E$7*S112)</f>
        <v>29.27</v>
      </c>
      <c r="U112">
        <f>0.61365*EXP(17.502*T112/(240.97+T112))</f>
        <v>4.0850373281961589</v>
      </c>
      <c r="V112">
        <f t="shared" si="64"/>
        <v>64.727451377952434</v>
      </c>
      <c r="W112">
        <f t="shared" si="65"/>
        <v>2.4990088465668001</v>
      </c>
      <c r="X112">
        <f t="shared" si="66"/>
        <v>3.860817618130437</v>
      </c>
      <c r="Y112">
        <f t="shared" si="67"/>
        <v>1.5860284816293588</v>
      </c>
      <c r="Z112">
        <f>(-H112*44100)</f>
        <v>-146.89888728565285</v>
      </c>
      <c r="AA112">
        <f>2*29.3*O112*0.92*(BY112-T112)</f>
        <v>-117.96091857315804</v>
      </c>
      <c r="AB112">
        <f>2*0.95*0.0000000567*(((BY112+$B$7)+273)^4-(T112+273)^4)</f>
        <v>-11.535622981030805</v>
      </c>
      <c r="AC112">
        <f t="shared" si="68"/>
        <v>-2.7634520841402264</v>
      </c>
      <c r="AD112">
        <v>-4.1087825547080202E-2</v>
      </c>
      <c r="AE112">
        <v>4.6124683667809502E-2</v>
      </c>
      <c r="AF112">
        <v>3.44884804160812</v>
      </c>
      <c r="AG112">
        <v>137</v>
      </c>
      <c r="AH112">
        <v>27</v>
      </c>
      <c r="AI112">
        <f t="shared" si="69"/>
        <v>1.0052807462707127</v>
      </c>
      <c r="AJ112">
        <f t="shared" si="70"/>
        <v>0.52807462707127328</v>
      </c>
      <c r="AK112">
        <f t="shared" si="71"/>
        <v>52160.60578517471</v>
      </c>
      <c r="AL112">
        <v>0</v>
      </c>
      <c r="AM112">
        <v>0</v>
      </c>
      <c r="AN112">
        <v>0</v>
      </c>
      <c r="AO112">
        <f t="shared" si="72"/>
        <v>0</v>
      </c>
      <c r="AP112" t="e">
        <f t="shared" si="73"/>
        <v>#DIV/0!</v>
      </c>
      <c r="AQ112">
        <v>-1</v>
      </c>
      <c r="AR112" t="s">
        <v>759</v>
      </c>
      <c r="AS112">
        <v>808.25176923076901</v>
      </c>
      <c r="AT112">
        <v>1218.54</v>
      </c>
      <c r="AU112">
        <f t="shared" si="74"/>
        <v>0.33670477027363155</v>
      </c>
      <c r="AV112">
        <v>0.5</v>
      </c>
      <c r="AW112">
        <f t="shared" si="75"/>
        <v>1429.3788001003934</v>
      </c>
      <c r="AX112">
        <f>I112</f>
        <v>28.214921888916365</v>
      </c>
      <c r="AY112">
        <f t="shared" si="76"/>
        <v>240.63933026090103</v>
      </c>
      <c r="AZ112">
        <f t="shared" si="77"/>
        <v>0.53935037011505571</v>
      </c>
      <c r="BA112">
        <f t="shared" si="78"/>
        <v>2.0438894075429436E-2</v>
      </c>
      <c r="BB112">
        <f t="shared" si="79"/>
        <v>-1</v>
      </c>
      <c r="BC112" t="s">
        <v>760</v>
      </c>
      <c r="BD112">
        <v>561.32000000000005</v>
      </c>
      <c r="BE112">
        <f t="shared" si="80"/>
        <v>657.21999999999991</v>
      </c>
      <c r="BF112">
        <f t="shared" si="81"/>
        <v>0.62427837066618641</v>
      </c>
      <c r="BG112">
        <f t="shared" si="82"/>
        <v>2.1708472885341692</v>
      </c>
      <c r="BH112">
        <f t="shared" si="83"/>
        <v>0.33670477027363155</v>
      </c>
      <c r="BI112" t="e">
        <f t="shared" si="84"/>
        <v>#DIV/0!</v>
      </c>
      <c r="BJ112">
        <f t="shared" si="85"/>
        <v>1700.19</v>
      </c>
      <c r="BK112">
        <f t="shared" si="86"/>
        <v>1429.3788001003934</v>
      </c>
      <c r="BL112">
        <f>($B$11*$D$9+$C$11*$D$9+$F$11*((CR112+CJ112)/MAX(CR112+CJ112+CS112, 0.1)*$I$9+CS112/MAX(CR112+CJ112+CS112, 0.1)*$J$9))/($B$11+$C$11+$F$11)</f>
        <v>0.84071709638357672</v>
      </c>
      <c r="BM112">
        <f>($B$11*$K$9+$C$11*$K$9+$F$11*((CR112+CJ112)/MAX(CR112+CJ112+CS112, 0.1)*$P$9+CS112/MAX(CR112+CJ112+CS112, 0.1)*$Q$9))/($B$11+$C$11+$F$11)</f>
        <v>0.19143419276715365</v>
      </c>
      <c r="BN112">
        <v>6</v>
      </c>
      <c r="BO112">
        <v>0.5</v>
      </c>
      <c r="BP112" t="s">
        <v>271</v>
      </c>
      <c r="BQ112">
        <v>1566926522.2</v>
      </c>
      <c r="BR112">
        <v>464.40699999999998</v>
      </c>
      <c r="BS112">
        <v>499.93799999999999</v>
      </c>
      <c r="BT112">
        <v>25.257899999999999</v>
      </c>
      <c r="BU112">
        <v>21.383199999999999</v>
      </c>
      <c r="BV112">
        <v>500.07600000000002</v>
      </c>
      <c r="BW112">
        <v>98.739699999999999</v>
      </c>
      <c r="BX112">
        <v>0.199992</v>
      </c>
      <c r="BY112">
        <v>28.295999999999999</v>
      </c>
      <c r="BZ112">
        <v>29.27</v>
      </c>
      <c r="CA112">
        <v>999.9</v>
      </c>
      <c r="CB112">
        <v>10035</v>
      </c>
      <c r="CC112">
        <v>0</v>
      </c>
      <c r="CD112">
        <v>12.9594</v>
      </c>
      <c r="CE112">
        <v>1700.19</v>
      </c>
      <c r="CF112">
        <v>0.97602500000000003</v>
      </c>
      <c r="CG112">
        <v>2.3974800000000001E-2</v>
      </c>
      <c r="CH112">
        <v>0</v>
      </c>
      <c r="CI112">
        <v>808.16300000000001</v>
      </c>
      <c r="CJ112">
        <v>4.99986</v>
      </c>
      <c r="CK112">
        <v>13900.4</v>
      </c>
      <c r="CL112">
        <v>13810.9</v>
      </c>
      <c r="CM112">
        <v>45.186999999999998</v>
      </c>
      <c r="CN112">
        <v>46.75</v>
      </c>
      <c r="CO112">
        <v>45.936999999999998</v>
      </c>
      <c r="CP112">
        <v>45.811999999999998</v>
      </c>
      <c r="CQ112">
        <v>46.936999999999998</v>
      </c>
      <c r="CR112">
        <v>1654.55</v>
      </c>
      <c r="CS112">
        <v>40.64</v>
      </c>
      <c r="CT112">
        <v>0</v>
      </c>
      <c r="CU112">
        <v>120</v>
      </c>
      <c r="CV112">
        <v>808.25176923076901</v>
      </c>
      <c r="CW112">
        <v>-1.0622906052016901</v>
      </c>
      <c r="CX112">
        <v>13.5726496281571</v>
      </c>
      <c r="CY112">
        <v>13893.0461538462</v>
      </c>
      <c r="CZ112">
        <v>15</v>
      </c>
      <c r="DA112">
        <v>1566926552.7</v>
      </c>
      <c r="DB112" t="s">
        <v>761</v>
      </c>
      <c r="DC112">
        <v>96</v>
      </c>
      <c r="DD112">
        <v>-0.108</v>
      </c>
      <c r="DE112">
        <v>0.19800000000000001</v>
      </c>
      <c r="DF112">
        <v>500</v>
      </c>
      <c r="DG112">
        <v>21</v>
      </c>
      <c r="DH112">
        <v>7.0000000000000007E-2</v>
      </c>
      <c r="DI112">
        <v>0.03</v>
      </c>
      <c r="DJ112">
        <v>28.613030747965901</v>
      </c>
      <c r="DK112">
        <v>-1.0646364466014699</v>
      </c>
      <c r="DL112">
        <v>0.20555847380785799</v>
      </c>
      <c r="DM112">
        <v>0</v>
      </c>
      <c r="DN112">
        <v>0.21697729926460699</v>
      </c>
      <c r="DO112">
        <v>-2.3215012298141699E-2</v>
      </c>
      <c r="DP112">
        <v>4.4345352856617302E-3</v>
      </c>
      <c r="DQ112">
        <v>1</v>
      </c>
      <c r="DR112">
        <v>1</v>
      </c>
      <c r="DS112">
        <v>2</v>
      </c>
      <c r="DT112" t="s">
        <v>283</v>
      </c>
      <c r="DU112">
        <v>1.8670599999999999</v>
      </c>
      <c r="DV112">
        <v>1.8635600000000001</v>
      </c>
      <c r="DW112">
        <v>1.8692</v>
      </c>
      <c r="DX112">
        <v>1.8672200000000001</v>
      </c>
      <c r="DY112">
        <v>1.8717999999999999</v>
      </c>
      <c r="DZ112">
        <v>1.86432</v>
      </c>
      <c r="EA112">
        <v>1.8658699999999999</v>
      </c>
      <c r="EB112">
        <v>1.8658399999999999</v>
      </c>
      <c r="EC112" t="s">
        <v>274</v>
      </c>
      <c r="ED112" t="s">
        <v>19</v>
      </c>
      <c r="EE112" t="s">
        <v>19</v>
      </c>
      <c r="EF112" t="s">
        <v>19</v>
      </c>
      <c r="EG112" t="s">
        <v>275</v>
      </c>
      <c r="EH112" t="s">
        <v>276</v>
      </c>
      <c r="EI112" t="s">
        <v>277</v>
      </c>
      <c r="EJ112" t="s">
        <v>277</v>
      </c>
      <c r="EK112" t="s">
        <v>277</v>
      </c>
      <c r="EL112" t="s">
        <v>277</v>
      </c>
      <c r="EM112">
        <v>0</v>
      </c>
      <c r="EN112">
        <v>100</v>
      </c>
      <c r="EO112">
        <v>100</v>
      </c>
      <c r="EP112">
        <v>-0.108</v>
      </c>
      <c r="EQ112">
        <v>0.19800000000000001</v>
      </c>
      <c r="ER112">
        <v>2</v>
      </c>
      <c r="ES112">
        <v>345.51499999999999</v>
      </c>
      <c r="ET112">
        <v>510.43200000000002</v>
      </c>
      <c r="EU112">
        <v>24.999300000000002</v>
      </c>
      <c r="EV112">
        <v>30.285699999999999</v>
      </c>
      <c r="EW112">
        <v>30.0002</v>
      </c>
      <c r="EX112">
        <v>30.3065</v>
      </c>
      <c r="EY112">
        <v>30.308299999999999</v>
      </c>
      <c r="EZ112">
        <v>26.513100000000001</v>
      </c>
      <c r="FA112">
        <v>23.788499999999999</v>
      </c>
      <c r="FB112">
        <v>0</v>
      </c>
      <c r="FC112">
        <v>25</v>
      </c>
      <c r="FD112">
        <v>500</v>
      </c>
      <c r="FE112">
        <v>21.4665</v>
      </c>
      <c r="FF112">
        <v>101.218</v>
      </c>
      <c r="FG112">
        <v>101.771</v>
      </c>
    </row>
    <row r="113" spans="1:163" x14ac:dyDescent="0.2">
      <c r="A113">
        <v>97</v>
      </c>
      <c r="B113">
        <v>1566926674.2</v>
      </c>
      <c r="C113">
        <v>13326.4000000954</v>
      </c>
      <c r="D113" t="s">
        <v>762</v>
      </c>
      <c r="E113" t="s">
        <v>763</v>
      </c>
      <c r="F113" t="s">
        <v>723</v>
      </c>
      <c r="G113">
        <v>1566926674.2</v>
      </c>
      <c r="H113">
        <f t="shared" ref="H113:H144" si="87">BV113*AI113*(BT113-BU113)/(100*BN113*(1000-AI113*BT113))</f>
        <v>2.7262811954563166E-3</v>
      </c>
      <c r="I113">
        <f t="shared" ref="I113:I144" si="88">BV113*AI113*(BS113-BR113*(1000-AI113*BU113)/(1000-AI113*BT113))/(100*BN113)</f>
        <v>30.377293083089953</v>
      </c>
      <c r="J113">
        <f>BR113 - IF(AI113&gt;1, I113*BN113*100/(AK113*CB113), 0)</f>
        <v>561.79696563370646</v>
      </c>
      <c r="K113">
        <f>((Q113-H113/2)*J113-I113)/(Q113+H113/2)</f>
        <v>245.56392299352262</v>
      </c>
      <c r="L113">
        <f>K113*(BW113+BX113)/1000</f>
        <v>24.296015960523768</v>
      </c>
      <c r="M113">
        <f>(BR113 - IF(AI113&gt;1, I113*BN113*100/(AK113*CB113), 0))*(BW113+BX113)/1000</f>
        <v>55.58401200476991</v>
      </c>
      <c r="N113">
        <f t="shared" ref="N113:N144" si="89">2/((1/P113-1/O113)+SIGN(P113)*SQRT((1/P113-1/O113)*(1/P113-1/O113) + 4*BO113/((BO113+1)*(BO113+1))*(2*1/P113*1/O113-1/O113*1/O113)))</f>
        <v>0.16478053442359863</v>
      </c>
      <c r="O113">
        <f t="shared" ref="O113:O144" si="90">AF113+AE113*BN113+AD113*BN113*BN113</f>
        <v>2.2568911214926599</v>
      </c>
      <c r="P113">
        <f>H113*(1000-(1000*0.61365*EXP(17.502*T113/(240.97+T113))/(BW113+BX113)+BT113)/2)/(1000*0.61365*EXP(17.502*T113/(240.97+T113))/(BW113+BX113)-BT113)</f>
        <v>0.1583766028651678</v>
      </c>
      <c r="Q113">
        <f t="shared" ref="Q113:Q144" si="91">1/((BO113+1)/(N113/1.6)+1/(O113/1.37)) + BO113/((BO113+1)/(N113/1.6) + BO113/(O113/1.37))</f>
        <v>9.9540007662044711E-2</v>
      </c>
      <c r="R113">
        <f t="shared" ref="R113:R144" si="92">(BK113*BM113)</f>
        <v>273.62822291580687</v>
      </c>
      <c r="S113">
        <f>(BY113+(R113+2*0.95*0.0000000567*(((BY113+$B$7)+273)^4-(BY113+273)^4)-44100*H113)/(1.84*29.3*O113+8*0.95*0.0000000567*(BY113+273)^3))</f>
        <v>29.515333246583712</v>
      </c>
      <c r="T113">
        <f>($C$7*BZ113+$D$7*CA113+$E$7*S113)</f>
        <v>29.544499999999999</v>
      </c>
      <c r="U113">
        <f>0.61365*EXP(17.502*T113/(240.97+T113))</f>
        <v>4.1502440240233112</v>
      </c>
      <c r="V113">
        <f t="shared" ref="V113:V144" si="93">(W113/X113*100)</f>
        <v>64.603078070190591</v>
      </c>
      <c r="W113">
        <f t="shared" ref="W113:W144" si="94">BT113*(BW113+BX113)/1000</f>
        <v>2.5043809680959996</v>
      </c>
      <c r="X113">
        <f t="shared" ref="X113:X144" si="95">0.61365*EXP(17.502*BY113/(240.97+BY113))</f>
        <v>3.8765660134258852</v>
      </c>
      <c r="Y113">
        <f t="shared" ref="Y113:Y144" si="96">(U113-BT113*(BW113+BX113)/1000)</f>
        <v>1.6458630559273115</v>
      </c>
      <c r="Z113">
        <f>(-H113*44100)</f>
        <v>-120.22900071962356</v>
      </c>
      <c r="AA113">
        <f>2*29.3*O113*0.92*(BY113-T113)</f>
        <v>-143.39223641624361</v>
      </c>
      <c r="AB113">
        <f>2*0.95*0.0000000567*(((BY113+$B$7)+273)^4-(T113+273)^4)</f>
        <v>-13.981560514733101</v>
      </c>
      <c r="AC113">
        <f t="shared" ref="AC113:AC144" si="97">R113+AB113+Z113+AA113</f>
        <v>-3.9745747347933786</v>
      </c>
      <c r="AD113">
        <v>-4.1369523842809099E-2</v>
      </c>
      <c r="AE113">
        <v>4.6440914682891299E-2</v>
      </c>
      <c r="AF113">
        <v>3.4675484917364399</v>
      </c>
      <c r="AG113">
        <v>137</v>
      </c>
      <c r="AH113">
        <v>27</v>
      </c>
      <c r="AI113">
        <f t="shared" ref="AI113:AI144" si="98">IF(AG113*$H$13&gt;=AK113,1,(AK113/(AK113-AG113*$H$13)))</f>
        <v>1.0052473570625613</v>
      </c>
      <c r="AJ113">
        <f t="shared" ref="AJ113:AJ144" si="99">(AI113-1)*100</f>
        <v>0.52473570625612975</v>
      </c>
      <c r="AK113">
        <f t="shared" ref="AK113:AK144" si="100">MAX(0,($B$13+$C$13*CB113)/(1+$D$13*CB113)*BW113/(BY113+273)*$E$13)</f>
        <v>52490.762978629988</v>
      </c>
      <c r="AL113">
        <v>0</v>
      </c>
      <c r="AM113">
        <v>0</v>
      </c>
      <c r="AN113">
        <v>0</v>
      </c>
      <c r="AO113">
        <f t="shared" ref="AO113:AO144" si="101">AN113-AM113</f>
        <v>0</v>
      </c>
      <c r="AP113" t="e">
        <f t="shared" ref="AP113:AP144" si="102">AO113/AN113</f>
        <v>#DIV/0!</v>
      </c>
      <c r="AQ113">
        <v>-1</v>
      </c>
      <c r="AR113" t="s">
        <v>764</v>
      </c>
      <c r="AS113">
        <v>816.66415384615402</v>
      </c>
      <c r="AT113">
        <v>1264.19</v>
      </c>
      <c r="AU113">
        <f t="shared" ref="AU113:AU144" si="103">1-AS113/AT113</f>
        <v>0.35400204570028715</v>
      </c>
      <c r="AV113">
        <v>0.5</v>
      </c>
      <c r="AW113">
        <f t="shared" ref="AW113:AW144" si="104">BK113</f>
        <v>1429.3617001003699</v>
      </c>
      <c r="AX113">
        <f>I113</f>
        <v>30.377293083089953</v>
      </c>
      <c r="AY113">
        <f t="shared" ref="AY113:AY144" si="105">AU113*AV113*AW113</f>
        <v>252.99848294058566</v>
      </c>
      <c r="AZ113">
        <f t="shared" ref="AZ113:AZ144" si="106">BE113/AT113</f>
        <v>0.55220338714908357</v>
      </c>
      <c r="BA113">
        <f t="shared" ref="BA113:BA144" si="107">(AX113-AQ113)/AW113</f>
        <v>2.195196155101024E-2</v>
      </c>
      <c r="BB113">
        <f t="shared" ref="BB113:BB144" si="108">(AN113-AT113)/AT113</f>
        <v>-1</v>
      </c>
      <c r="BC113" t="s">
        <v>765</v>
      </c>
      <c r="BD113">
        <v>566.1</v>
      </c>
      <c r="BE113">
        <f t="shared" ref="BE113:BE144" si="109">AT113-BD113</f>
        <v>698.09</v>
      </c>
      <c r="BF113">
        <f t="shared" ref="BF113:BF144" si="110">(AT113-AS113)/(AT113-BD113)</f>
        <v>0.64107184768990533</v>
      </c>
      <c r="BG113">
        <f t="shared" ref="BG113:BG144" si="111">(AN113-AT113)/(AN113-BD113)</f>
        <v>2.2331566860978627</v>
      </c>
      <c r="BH113">
        <f t="shared" ref="BH113:BH144" si="112">(AT113-AS113)/(AT113-AM113)</f>
        <v>0.35400204570028715</v>
      </c>
      <c r="BI113" t="e">
        <f t="shared" ref="BI113:BI144" si="113">(AN113-AT113)/(AN113-AM113)</f>
        <v>#DIV/0!</v>
      </c>
      <c r="BJ113">
        <f t="shared" ref="BJ113:BJ144" si="114">$B$11*CC113+$C$11*CD113+$F$11*CE113</f>
        <v>1700.17</v>
      </c>
      <c r="BK113">
        <f t="shared" ref="BK113:BK144" si="115">BJ113*BL113</f>
        <v>1429.3617001003699</v>
      </c>
      <c r="BL113">
        <f>($B$11*$D$9+$C$11*$D$9+$F$11*((CR113+CJ113)/MAX(CR113+CJ113+CS113, 0.1)*$I$9+CS113/MAX(CR113+CJ113+CS113, 0.1)*$J$9))/($B$11+$C$11+$F$11)</f>
        <v>0.84071692836620449</v>
      </c>
      <c r="BM113">
        <f>($B$11*$K$9+$C$11*$K$9+$F$11*((CR113+CJ113)/MAX(CR113+CJ113+CS113, 0.1)*$P$9+CS113/MAX(CR113+CJ113+CS113, 0.1)*$Q$9))/($B$11+$C$11+$F$11)</f>
        <v>0.19143385673240906</v>
      </c>
      <c r="BN113">
        <v>6</v>
      </c>
      <c r="BO113">
        <v>0.5</v>
      </c>
      <c r="BP113" t="s">
        <v>271</v>
      </c>
      <c r="BQ113">
        <v>1566926674.2</v>
      </c>
      <c r="BR113">
        <v>561.79700000000003</v>
      </c>
      <c r="BS113">
        <v>599.89200000000005</v>
      </c>
      <c r="BT113">
        <v>25.312200000000001</v>
      </c>
      <c r="BU113">
        <v>22.140999999999998</v>
      </c>
      <c r="BV113">
        <v>500.07100000000003</v>
      </c>
      <c r="BW113">
        <v>98.739699999999999</v>
      </c>
      <c r="BX113">
        <v>0.19997999999999999</v>
      </c>
      <c r="BY113">
        <v>28.366</v>
      </c>
      <c r="BZ113">
        <v>29.544499999999999</v>
      </c>
      <c r="CA113">
        <v>999.9</v>
      </c>
      <c r="CB113">
        <v>10103.799999999999</v>
      </c>
      <c r="CC113">
        <v>0</v>
      </c>
      <c r="CD113">
        <v>12.9702</v>
      </c>
      <c r="CE113">
        <v>1700.17</v>
      </c>
      <c r="CF113">
        <v>0.97602999999999995</v>
      </c>
      <c r="CG113">
        <v>2.3970499999999999E-2</v>
      </c>
      <c r="CH113">
        <v>0</v>
      </c>
      <c r="CI113">
        <v>815.78099999999995</v>
      </c>
      <c r="CJ113">
        <v>4.99986</v>
      </c>
      <c r="CK113">
        <v>14033.2</v>
      </c>
      <c r="CL113">
        <v>13810.8</v>
      </c>
      <c r="CM113">
        <v>45.125</v>
      </c>
      <c r="CN113">
        <v>46.811999999999998</v>
      </c>
      <c r="CO113">
        <v>45.875</v>
      </c>
      <c r="CP113">
        <v>45.875</v>
      </c>
      <c r="CQ113">
        <v>46.936999999999998</v>
      </c>
      <c r="CR113">
        <v>1654.54</v>
      </c>
      <c r="CS113">
        <v>40.630000000000003</v>
      </c>
      <c r="CT113">
        <v>0</v>
      </c>
      <c r="CU113">
        <v>151.799999952316</v>
      </c>
      <c r="CV113">
        <v>816.66415384615402</v>
      </c>
      <c r="CW113">
        <v>-6.5932307784419697</v>
      </c>
      <c r="CX113">
        <v>-100.782906139274</v>
      </c>
      <c r="CY113">
        <v>14044.2192307692</v>
      </c>
      <c r="CZ113">
        <v>15</v>
      </c>
      <c r="DA113">
        <v>1566926623.2</v>
      </c>
      <c r="DB113" t="s">
        <v>766</v>
      </c>
      <c r="DC113">
        <v>97</v>
      </c>
      <c r="DD113">
        <v>-7.2999999999999995E-2</v>
      </c>
      <c r="DE113">
        <v>0.20300000000000001</v>
      </c>
      <c r="DF113">
        <v>600</v>
      </c>
      <c r="DG113">
        <v>22</v>
      </c>
      <c r="DH113">
        <v>0.04</v>
      </c>
      <c r="DI113">
        <v>0.02</v>
      </c>
      <c r="DJ113">
        <v>30.867719991421399</v>
      </c>
      <c r="DK113">
        <v>-1.35258905297058</v>
      </c>
      <c r="DL113">
        <v>0.26006848837321001</v>
      </c>
      <c r="DM113">
        <v>0</v>
      </c>
      <c r="DN113">
        <v>0.17160058404951301</v>
      </c>
      <c r="DO113">
        <v>-1.6539244147187399E-2</v>
      </c>
      <c r="DP113">
        <v>3.3111068871492198E-3</v>
      </c>
      <c r="DQ113">
        <v>1</v>
      </c>
      <c r="DR113">
        <v>1</v>
      </c>
      <c r="DS113">
        <v>2</v>
      </c>
      <c r="DT113" t="s">
        <v>283</v>
      </c>
      <c r="DU113">
        <v>1.8670599999999999</v>
      </c>
      <c r="DV113">
        <v>1.8635600000000001</v>
      </c>
      <c r="DW113">
        <v>1.8692</v>
      </c>
      <c r="DX113">
        <v>1.86721</v>
      </c>
      <c r="DY113">
        <v>1.8717999999999999</v>
      </c>
      <c r="DZ113">
        <v>1.86432</v>
      </c>
      <c r="EA113">
        <v>1.86585</v>
      </c>
      <c r="EB113">
        <v>1.8658399999999999</v>
      </c>
      <c r="EC113" t="s">
        <v>274</v>
      </c>
      <c r="ED113" t="s">
        <v>19</v>
      </c>
      <c r="EE113" t="s">
        <v>19</v>
      </c>
      <c r="EF113" t="s">
        <v>19</v>
      </c>
      <c r="EG113" t="s">
        <v>275</v>
      </c>
      <c r="EH113" t="s">
        <v>276</v>
      </c>
      <c r="EI113" t="s">
        <v>277</v>
      </c>
      <c r="EJ113" t="s">
        <v>277</v>
      </c>
      <c r="EK113" t="s">
        <v>277</v>
      </c>
      <c r="EL113" t="s">
        <v>277</v>
      </c>
      <c r="EM113">
        <v>0</v>
      </c>
      <c r="EN113">
        <v>100</v>
      </c>
      <c r="EO113">
        <v>100</v>
      </c>
      <c r="EP113">
        <v>-7.2999999999999995E-2</v>
      </c>
      <c r="EQ113">
        <v>0.20300000000000001</v>
      </c>
      <c r="ER113">
        <v>2</v>
      </c>
      <c r="ES113">
        <v>345.12900000000002</v>
      </c>
      <c r="ET113">
        <v>511.12599999999998</v>
      </c>
      <c r="EU113">
        <v>25.001100000000001</v>
      </c>
      <c r="EV113">
        <v>30.2972</v>
      </c>
      <c r="EW113">
        <v>30.000299999999999</v>
      </c>
      <c r="EX113">
        <v>30.3249</v>
      </c>
      <c r="EY113">
        <v>30.326499999999999</v>
      </c>
      <c r="EZ113">
        <v>30.704699999999999</v>
      </c>
      <c r="FA113">
        <v>19.332000000000001</v>
      </c>
      <c r="FB113">
        <v>1.92377</v>
      </c>
      <c r="FC113">
        <v>25</v>
      </c>
      <c r="FD113">
        <v>600</v>
      </c>
      <c r="FE113">
        <v>22.245899999999999</v>
      </c>
      <c r="FF113">
        <v>101.218</v>
      </c>
      <c r="FG113">
        <v>101.768</v>
      </c>
    </row>
    <row r="114" spans="1:163" x14ac:dyDescent="0.2">
      <c r="A114">
        <v>98</v>
      </c>
      <c r="B114">
        <v>1566926794.8</v>
      </c>
      <c r="C114">
        <v>13447</v>
      </c>
      <c r="D114" t="s">
        <v>767</v>
      </c>
      <c r="E114" t="s">
        <v>768</v>
      </c>
      <c r="F114" t="s">
        <v>723</v>
      </c>
      <c r="G114">
        <v>1566926794.8</v>
      </c>
      <c r="H114">
        <f t="shared" si="87"/>
        <v>2.3197633230636191E-3</v>
      </c>
      <c r="I114">
        <f t="shared" si="88"/>
        <v>34.612612289086712</v>
      </c>
      <c r="J114">
        <f>BR114 - IF(AI114&gt;1, I114*BN114*100/(AK114*CB114), 0)</f>
        <v>756.58195998061706</v>
      </c>
      <c r="K114">
        <f>((Q114-H114/2)*J114-I114)/(Q114+H114/2)</f>
        <v>317.92747039855487</v>
      </c>
      <c r="L114">
        <f>K114*(BW114+BX114)/1000</f>
        <v>31.454235991240925</v>
      </c>
      <c r="M114">
        <f>(BR114 - IF(AI114&gt;1, I114*BN114*100/(AK114*CB114), 0))*(BW114+BX114)/1000</f>
        <v>74.852630652246063</v>
      </c>
      <c r="N114">
        <f t="shared" si="89"/>
        <v>0.13452414239641886</v>
      </c>
      <c r="O114">
        <f t="shared" si="90"/>
        <v>2.2400743210677163</v>
      </c>
      <c r="P114">
        <f>H114*(1000-(1000*0.61365*EXP(17.502*T114/(240.97+T114))/(BW114+BX114)+BT114)/2)/(1000*0.61365*EXP(17.502*T114/(240.97+T114))/(BW114+BX114)-BT114)</f>
        <v>0.13019184178304183</v>
      </c>
      <c r="Q114">
        <f t="shared" si="91"/>
        <v>8.1747518660282903E-2</v>
      </c>
      <c r="R114">
        <f t="shared" si="92"/>
        <v>273.63413460607859</v>
      </c>
      <c r="S114">
        <f>(BY114+(R114+2*0.95*0.0000000567*(((BY114+$B$7)+273)^4-(BY114+273)^4)-44100*H114)/(1.84*29.3*O114+8*0.95*0.0000000567*(BY114+273)^3))</f>
        <v>29.741681870247284</v>
      </c>
      <c r="T114">
        <f>($C$7*BZ114+$D$7*CA114+$E$7*S114)</f>
        <v>29.819600000000001</v>
      </c>
      <c r="U114">
        <f>0.61365*EXP(17.502*T114/(240.97+T114))</f>
        <v>4.216501702311656</v>
      </c>
      <c r="V114">
        <f t="shared" si="93"/>
        <v>64.528455491737475</v>
      </c>
      <c r="W114">
        <f t="shared" si="94"/>
        <v>2.5136282875476006</v>
      </c>
      <c r="X114">
        <f t="shared" si="95"/>
        <v>3.8953795939985842</v>
      </c>
      <c r="Y114">
        <f t="shared" si="96"/>
        <v>1.7028734147640554</v>
      </c>
      <c r="Z114">
        <f>(-H114*44100)</f>
        <v>-102.3015625471056</v>
      </c>
      <c r="AA114">
        <f>2*29.3*O114*0.92*(BY114-T114)</f>
        <v>-165.48686497848098</v>
      </c>
      <c r="AB114">
        <f>2*0.95*0.0000000567*(((BY114+$B$7)+273)^4-(T114+273)^4)</f>
        <v>-16.286032008321474</v>
      </c>
      <c r="AC114">
        <f t="shared" si="97"/>
        <v>-10.440324927829465</v>
      </c>
      <c r="AD114">
        <v>-4.09170645486166E-2</v>
      </c>
      <c r="AE114">
        <v>4.5932989487549002E-2</v>
      </c>
      <c r="AF114">
        <v>3.43749070789262</v>
      </c>
      <c r="AG114">
        <v>137</v>
      </c>
      <c r="AH114">
        <v>27</v>
      </c>
      <c r="AI114">
        <f t="shared" si="98"/>
        <v>1.0053047084616804</v>
      </c>
      <c r="AJ114">
        <f t="shared" si="99"/>
        <v>0.53047084616804074</v>
      </c>
      <c r="AK114">
        <f t="shared" si="100"/>
        <v>51926.225938388445</v>
      </c>
      <c r="AL114">
        <v>0</v>
      </c>
      <c r="AM114">
        <v>0</v>
      </c>
      <c r="AN114">
        <v>0</v>
      </c>
      <c r="AO114">
        <f t="shared" si="101"/>
        <v>0</v>
      </c>
      <c r="AP114" t="e">
        <f t="shared" si="102"/>
        <v>#DIV/0!</v>
      </c>
      <c r="AQ114">
        <v>-1</v>
      </c>
      <c r="AR114" t="s">
        <v>769</v>
      </c>
      <c r="AS114">
        <v>811.42853846153901</v>
      </c>
      <c r="AT114">
        <v>1278.3900000000001</v>
      </c>
      <c r="AU114">
        <f t="shared" si="103"/>
        <v>0.36527308688151583</v>
      </c>
      <c r="AV114">
        <v>0.5</v>
      </c>
      <c r="AW114">
        <f t="shared" si="104"/>
        <v>1429.3875001004174</v>
      </c>
      <c r="AX114">
        <f>I114</f>
        <v>34.612612289086712</v>
      </c>
      <c r="AY114">
        <f t="shared" si="105"/>
        <v>261.05839225576625</v>
      </c>
      <c r="AZ114">
        <f t="shared" si="106"/>
        <v>0.56385766471890431</v>
      </c>
      <c r="BA114">
        <f t="shared" si="107"/>
        <v>2.4914596137565814E-2</v>
      </c>
      <c r="BB114">
        <f t="shared" si="108"/>
        <v>-1</v>
      </c>
      <c r="BC114" t="s">
        <v>770</v>
      </c>
      <c r="BD114">
        <v>557.55999999999995</v>
      </c>
      <c r="BE114">
        <f t="shared" si="109"/>
        <v>720.83000000000015</v>
      </c>
      <c r="BF114">
        <f t="shared" si="110"/>
        <v>0.6478108035715231</v>
      </c>
      <c r="BG114">
        <f t="shared" si="111"/>
        <v>2.2928294712676665</v>
      </c>
      <c r="BH114">
        <f t="shared" si="112"/>
        <v>0.36527308688151588</v>
      </c>
      <c r="BI114" t="e">
        <f t="shared" si="113"/>
        <v>#DIV/0!</v>
      </c>
      <c r="BJ114">
        <f t="shared" si="114"/>
        <v>1700.2</v>
      </c>
      <c r="BK114">
        <f t="shared" si="115"/>
        <v>1429.3875001004174</v>
      </c>
      <c r="BL114">
        <f>($B$11*$D$9+$C$11*$D$9+$F$11*((CR114+CJ114)/MAX(CR114+CJ114+CS114, 0.1)*$I$9+CS114/MAX(CR114+CJ114+CS114, 0.1)*$J$9))/($B$11+$C$11+$F$11)</f>
        <v>0.84071726861570251</v>
      </c>
      <c r="BM114">
        <f>($B$11*$K$9+$C$11*$K$9+$F$11*((CR114+CJ114)/MAX(CR114+CJ114+CS114, 0.1)*$P$9+CS114/MAX(CR114+CJ114+CS114, 0.1)*$Q$9))/($B$11+$C$11+$F$11)</f>
        <v>0.19143453723140524</v>
      </c>
      <c r="BN114">
        <v>6</v>
      </c>
      <c r="BO114">
        <v>0.5</v>
      </c>
      <c r="BP114" t="s">
        <v>271</v>
      </c>
      <c r="BQ114">
        <v>1566926794.8</v>
      </c>
      <c r="BR114">
        <v>756.58199999999999</v>
      </c>
      <c r="BS114">
        <v>799.99599999999998</v>
      </c>
      <c r="BT114">
        <v>25.4068</v>
      </c>
      <c r="BU114">
        <v>22.709</v>
      </c>
      <c r="BV114">
        <v>500.09300000000002</v>
      </c>
      <c r="BW114">
        <v>98.735200000000006</v>
      </c>
      <c r="BX114">
        <v>0.20005700000000001</v>
      </c>
      <c r="BY114">
        <v>28.449300000000001</v>
      </c>
      <c r="BZ114">
        <v>29.819600000000001</v>
      </c>
      <c r="CA114">
        <v>999.9</v>
      </c>
      <c r="CB114">
        <v>9993.75</v>
      </c>
      <c r="CC114">
        <v>0</v>
      </c>
      <c r="CD114">
        <v>12.8416</v>
      </c>
      <c r="CE114">
        <v>1700.2</v>
      </c>
      <c r="CF114">
        <v>0.97601899999999997</v>
      </c>
      <c r="CG114">
        <v>2.3981200000000001E-2</v>
      </c>
      <c r="CH114">
        <v>0</v>
      </c>
      <c r="CI114">
        <v>809.803</v>
      </c>
      <c r="CJ114">
        <v>4.99986</v>
      </c>
      <c r="CK114">
        <v>13956.5</v>
      </c>
      <c r="CL114">
        <v>13811</v>
      </c>
      <c r="CM114">
        <v>45.311999999999998</v>
      </c>
      <c r="CN114">
        <v>46.875</v>
      </c>
      <c r="CO114">
        <v>46.061999999999998</v>
      </c>
      <c r="CP114">
        <v>46.061999999999998</v>
      </c>
      <c r="CQ114">
        <v>47.125</v>
      </c>
      <c r="CR114">
        <v>1654.55</v>
      </c>
      <c r="CS114">
        <v>40.65</v>
      </c>
      <c r="CT114">
        <v>0</v>
      </c>
      <c r="CU114">
        <v>120.299999952316</v>
      </c>
      <c r="CV114">
        <v>811.42853846153901</v>
      </c>
      <c r="CW114">
        <v>-12.4727521547889</v>
      </c>
      <c r="CX114">
        <v>-83.340170967153298</v>
      </c>
      <c r="CY114">
        <v>13963.873076923101</v>
      </c>
      <c r="CZ114">
        <v>15</v>
      </c>
      <c r="DA114">
        <v>1566926743.8</v>
      </c>
      <c r="DB114" t="s">
        <v>771</v>
      </c>
      <c r="DC114">
        <v>98</v>
      </c>
      <c r="DD114">
        <v>0.13600000000000001</v>
      </c>
      <c r="DE114">
        <v>0.22</v>
      </c>
      <c r="DF114">
        <v>800</v>
      </c>
      <c r="DG114">
        <v>22</v>
      </c>
      <c r="DH114">
        <v>0.03</v>
      </c>
      <c r="DI114">
        <v>0.04</v>
      </c>
      <c r="DJ114">
        <v>35.283775404917002</v>
      </c>
      <c r="DK114">
        <v>-2.2970648231076498</v>
      </c>
      <c r="DL114">
        <v>0.44052371966272003</v>
      </c>
      <c r="DM114">
        <v>0</v>
      </c>
      <c r="DN114">
        <v>0.138226413866047</v>
      </c>
      <c r="DO114">
        <v>-9.0530975829788002E-3</v>
      </c>
      <c r="DP114">
        <v>2.1104425775067899E-3</v>
      </c>
      <c r="DQ114">
        <v>1</v>
      </c>
      <c r="DR114">
        <v>1</v>
      </c>
      <c r="DS114">
        <v>2</v>
      </c>
      <c r="DT114" t="s">
        <v>283</v>
      </c>
      <c r="DU114">
        <v>1.8670500000000001</v>
      </c>
      <c r="DV114">
        <v>1.8635600000000001</v>
      </c>
      <c r="DW114">
        <v>1.8692</v>
      </c>
      <c r="DX114">
        <v>1.86721</v>
      </c>
      <c r="DY114">
        <v>1.8717999999999999</v>
      </c>
      <c r="DZ114">
        <v>1.86432</v>
      </c>
      <c r="EA114">
        <v>1.8658600000000001</v>
      </c>
      <c r="EB114">
        <v>1.8658399999999999</v>
      </c>
      <c r="EC114" t="s">
        <v>274</v>
      </c>
      <c r="ED114" t="s">
        <v>19</v>
      </c>
      <c r="EE114" t="s">
        <v>19</v>
      </c>
      <c r="EF114" t="s">
        <v>19</v>
      </c>
      <c r="EG114" t="s">
        <v>275</v>
      </c>
      <c r="EH114" t="s">
        <v>276</v>
      </c>
      <c r="EI114" t="s">
        <v>277</v>
      </c>
      <c r="EJ114" t="s">
        <v>277</v>
      </c>
      <c r="EK114" t="s">
        <v>277</v>
      </c>
      <c r="EL114" t="s">
        <v>277</v>
      </c>
      <c r="EM114">
        <v>0</v>
      </c>
      <c r="EN114">
        <v>100</v>
      </c>
      <c r="EO114">
        <v>100</v>
      </c>
      <c r="EP114">
        <v>0.13600000000000001</v>
      </c>
      <c r="EQ114">
        <v>0.22</v>
      </c>
      <c r="ER114">
        <v>2</v>
      </c>
      <c r="ES114">
        <v>344.79599999999999</v>
      </c>
      <c r="ET114">
        <v>511.178</v>
      </c>
      <c r="EU114">
        <v>24.999600000000001</v>
      </c>
      <c r="EV114">
        <v>30.387699999999999</v>
      </c>
      <c r="EW114">
        <v>30.000399999999999</v>
      </c>
      <c r="EX114">
        <v>30.389399999999998</v>
      </c>
      <c r="EY114">
        <v>30.389099999999999</v>
      </c>
      <c r="EZ114">
        <v>38.704799999999999</v>
      </c>
      <c r="FA114">
        <v>18.2392</v>
      </c>
      <c r="FB114">
        <v>6.54413</v>
      </c>
      <c r="FC114">
        <v>25</v>
      </c>
      <c r="FD114">
        <v>800</v>
      </c>
      <c r="FE114">
        <v>22.8323</v>
      </c>
      <c r="FF114">
        <v>101.20099999999999</v>
      </c>
      <c r="FG114">
        <v>101.744</v>
      </c>
    </row>
    <row r="115" spans="1:163" x14ac:dyDescent="0.2">
      <c r="A115">
        <v>99</v>
      </c>
      <c r="B115">
        <v>1566926915.2</v>
      </c>
      <c r="C115">
        <v>13567.4000000954</v>
      </c>
      <c r="D115" t="s">
        <v>772</v>
      </c>
      <c r="E115" t="s">
        <v>773</v>
      </c>
      <c r="F115" t="s">
        <v>723</v>
      </c>
      <c r="G115">
        <v>1566926915.2</v>
      </c>
      <c r="H115">
        <f t="shared" si="87"/>
        <v>1.9121027851940271E-3</v>
      </c>
      <c r="I115">
        <f t="shared" si="88"/>
        <v>36.658374884555933</v>
      </c>
      <c r="J115">
        <f>BR115 - IF(AI115&gt;1, I115*BN115*100/(AK115*CB115), 0)</f>
        <v>954.03195738971658</v>
      </c>
      <c r="K115">
        <f>((Q115-H115/2)*J115-I115)/(Q115+H115/2)</f>
        <v>379.7592082125268</v>
      </c>
      <c r="L115">
        <f>K115*(BW115+BX115)/1000</f>
        <v>37.571724487750885</v>
      </c>
      <c r="M115">
        <f>(BR115 - IF(AI115&gt;1, I115*BN115*100/(AK115*CB115), 0))*(BW115+BX115)/1000</f>
        <v>94.387772779155853</v>
      </c>
      <c r="N115">
        <f t="shared" si="89"/>
        <v>0.1081144151233549</v>
      </c>
      <c r="O115">
        <f t="shared" si="90"/>
        <v>2.2359759752806205</v>
      </c>
      <c r="P115">
        <f>H115*(1000-(1000*0.61365*EXP(17.502*T115/(240.97+T115))/(BW115+BX115)+BT115)/2)/(1000*0.61365*EXP(17.502*T115/(240.97+T115))/(BW115+BX115)-BT115)</f>
        <v>0.10529197577035451</v>
      </c>
      <c r="Q115">
        <f t="shared" si="91"/>
        <v>6.6054932678268674E-2</v>
      </c>
      <c r="R115">
        <f t="shared" si="92"/>
        <v>273.58465892514516</v>
      </c>
      <c r="S115">
        <f>(BY115+(R115+2*0.95*0.0000000567*(((BY115+$B$7)+273)^4-(BY115+273)^4)-44100*H115)/(1.84*29.3*O115+8*0.95*0.0000000567*(BY115+273)^3))</f>
        <v>29.890486664474771</v>
      </c>
      <c r="T115">
        <f>($C$7*BZ115+$D$7*CA115+$E$7*S115)</f>
        <v>29.982199999999999</v>
      </c>
      <c r="U115">
        <f>0.61365*EXP(17.502*T115/(240.97+T115))</f>
        <v>4.2560957545697571</v>
      </c>
      <c r="V115">
        <f t="shared" si="93"/>
        <v>64.674560554828986</v>
      </c>
      <c r="W115">
        <f t="shared" si="94"/>
        <v>2.5209595360007997</v>
      </c>
      <c r="X115">
        <f t="shared" si="95"/>
        <v>3.8979152148449656</v>
      </c>
      <c r="Y115">
        <f t="shared" si="96"/>
        <v>1.7351362185689574</v>
      </c>
      <c r="Z115">
        <f>(-H115*44100)</f>
        <v>-84.323732827056602</v>
      </c>
      <c r="AA115">
        <f>2*29.3*O115*0.92*(BY115-T115)</f>
        <v>-183.43475199710454</v>
      </c>
      <c r="AB115">
        <f>2*0.95*0.0000000567*(((BY115+$B$7)+273)^4-(T115+273)^4)</f>
        <v>-18.101054164338841</v>
      </c>
      <c r="AC115">
        <f t="shared" si="97"/>
        <v>-12.274880063354829</v>
      </c>
      <c r="AD115">
        <v>-4.0807258287059597E-2</v>
      </c>
      <c r="AE115">
        <v>4.5809722339394399E-2</v>
      </c>
      <c r="AF115">
        <v>3.4301789395784001</v>
      </c>
      <c r="AG115">
        <v>137</v>
      </c>
      <c r="AH115">
        <v>27</v>
      </c>
      <c r="AI115">
        <f t="shared" si="98"/>
        <v>1.00531867565676</v>
      </c>
      <c r="AJ115">
        <f t="shared" si="99"/>
        <v>0.53186756567600302</v>
      </c>
      <c r="AK115">
        <f t="shared" si="100"/>
        <v>51790.583766814423</v>
      </c>
      <c r="AL115">
        <v>0</v>
      </c>
      <c r="AM115">
        <v>0</v>
      </c>
      <c r="AN115">
        <v>0</v>
      </c>
      <c r="AO115">
        <f t="shared" si="101"/>
        <v>0</v>
      </c>
      <c r="AP115" t="e">
        <f t="shared" si="102"/>
        <v>#DIV/0!</v>
      </c>
      <c r="AQ115">
        <v>-1</v>
      </c>
      <c r="AR115" t="s">
        <v>774</v>
      </c>
      <c r="AS115">
        <v>795.74180769230804</v>
      </c>
      <c r="AT115">
        <v>1249.44</v>
      </c>
      <c r="AU115">
        <f t="shared" si="103"/>
        <v>0.3631212321581605</v>
      </c>
      <c r="AV115">
        <v>0.5</v>
      </c>
      <c r="AW115">
        <f t="shared" si="104"/>
        <v>1429.1271001004359</v>
      </c>
      <c r="AX115">
        <f>I115</f>
        <v>36.658374884555933</v>
      </c>
      <c r="AY115">
        <f t="shared" si="105"/>
        <v>259.47319674954451</v>
      </c>
      <c r="AZ115">
        <f t="shared" si="106"/>
        <v>0.56052311435523117</v>
      </c>
      <c r="BA115">
        <f t="shared" si="107"/>
        <v>2.635061281946818E-2</v>
      </c>
      <c r="BB115">
        <f t="shared" si="108"/>
        <v>-1</v>
      </c>
      <c r="BC115" t="s">
        <v>775</v>
      </c>
      <c r="BD115">
        <v>549.1</v>
      </c>
      <c r="BE115">
        <f t="shared" si="109"/>
        <v>700.34</v>
      </c>
      <c r="BF115">
        <f t="shared" si="110"/>
        <v>0.64782561656865523</v>
      </c>
      <c r="BG115">
        <f t="shared" si="111"/>
        <v>2.2754325259515573</v>
      </c>
      <c r="BH115">
        <f t="shared" si="112"/>
        <v>0.36312123215816045</v>
      </c>
      <c r="BI115" t="e">
        <f t="shared" si="113"/>
        <v>#DIV/0!</v>
      </c>
      <c r="BJ115">
        <f t="shared" si="114"/>
        <v>1699.89</v>
      </c>
      <c r="BK115">
        <f t="shared" si="115"/>
        <v>1429.1271001004359</v>
      </c>
      <c r="BL115">
        <f>($B$11*$D$9+$C$11*$D$9+$F$11*((CR115+CJ115)/MAX(CR115+CJ115+CS115, 0.1)*$I$9+CS115/MAX(CR115+CJ115+CS115, 0.1)*$J$9))/($B$11+$C$11+$F$11)</f>
        <v>0.84071739942021884</v>
      </c>
      <c r="BM115">
        <f>($B$11*$K$9+$C$11*$K$9+$F$11*((CR115+CJ115)/MAX(CR115+CJ115+CS115, 0.1)*$P$9+CS115/MAX(CR115+CJ115+CS115, 0.1)*$Q$9))/($B$11+$C$11+$F$11)</f>
        <v>0.19143479884043779</v>
      </c>
      <c r="BN115">
        <v>6</v>
      </c>
      <c r="BO115">
        <v>0.5</v>
      </c>
      <c r="BP115" t="s">
        <v>271</v>
      </c>
      <c r="BQ115">
        <v>1566926915.2</v>
      </c>
      <c r="BR115">
        <v>954.03200000000004</v>
      </c>
      <c r="BS115">
        <v>999.97799999999995</v>
      </c>
      <c r="BT115">
        <v>25.480799999999999</v>
      </c>
      <c r="BU115">
        <v>23.256900000000002</v>
      </c>
      <c r="BV115">
        <v>500.00400000000002</v>
      </c>
      <c r="BW115">
        <v>98.735699999999994</v>
      </c>
      <c r="BX115">
        <v>0.19995099999999999</v>
      </c>
      <c r="BY115">
        <v>28.4605</v>
      </c>
      <c r="BZ115">
        <v>29.982199999999999</v>
      </c>
      <c r="CA115">
        <v>999.9</v>
      </c>
      <c r="CB115">
        <v>9966.8799999999992</v>
      </c>
      <c r="CC115">
        <v>0</v>
      </c>
      <c r="CD115">
        <v>12.537599999999999</v>
      </c>
      <c r="CE115">
        <v>1699.89</v>
      </c>
      <c r="CF115">
        <v>0.97601899999999997</v>
      </c>
      <c r="CG115">
        <v>2.3981200000000001E-2</v>
      </c>
      <c r="CH115">
        <v>0</v>
      </c>
      <c r="CI115">
        <v>794.78800000000001</v>
      </c>
      <c r="CJ115">
        <v>4.99986</v>
      </c>
      <c r="CK115">
        <v>13660.9</v>
      </c>
      <c r="CL115">
        <v>13808.5</v>
      </c>
      <c r="CM115">
        <v>45.311999999999998</v>
      </c>
      <c r="CN115">
        <v>47</v>
      </c>
      <c r="CO115">
        <v>46.186999999999998</v>
      </c>
      <c r="CP115">
        <v>46.061999999999998</v>
      </c>
      <c r="CQ115">
        <v>47.186999999999998</v>
      </c>
      <c r="CR115">
        <v>1654.24</v>
      </c>
      <c r="CS115">
        <v>40.65</v>
      </c>
      <c r="CT115">
        <v>0</v>
      </c>
      <c r="CU115">
        <v>119.799999952316</v>
      </c>
      <c r="CV115">
        <v>795.74180769230804</v>
      </c>
      <c r="CW115">
        <v>-9.6624615489470305</v>
      </c>
      <c r="CX115">
        <v>-258.74188013310601</v>
      </c>
      <c r="CY115">
        <v>13720.0230769231</v>
      </c>
      <c r="CZ115">
        <v>15</v>
      </c>
      <c r="DA115">
        <v>1566926954.3</v>
      </c>
      <c r="DB115" t="s">
        <v>776</v>
      </c>
      <c r="DC115">
        <v>99</v>
      </c>
      <c r="DD115">
        <v>0.156</v>
      </c>
      <c r="DE115">
        <v>0.23599999999999999</v>
      </c>
      <c r="DF115">
        <v>1000</v>
      </c>
      <c r="DG115">
        <v>23</v>
      </c>
      <c r="DH115">
        <v>0.09</v>
      </c>
      <c r="DI115">
        <v>0.06</v>
      </c>
      <c r="DJ115">
        <v>37.2925216483996</v>
      </c>
      <c r="DK115">
        <v>-1.85704925413574</v>
      </c>
      <c r="DL115">
        <v>0.35777780329987702</v>
      </c>
      <c r="DM115">
        <v>0</v>
      </c>
      <c r="DN115">
        <v>0.11243244810318299</v>
      </c>
      <c r="DO115">
        <v>-1.6407414107865202E-2</v>
      </c>
      <c r="DP115">
        <v>3.1407323945910801E-3</v>
      </c>
      <c r="DQ115">
        <v>1</v>
      </c>
      <c r="DR115">
        <v>1</v>
      </c>
      <c r="DS115">
        <v>2</v>
      </c>
      <c r="DT115" t="s">
        <v>283</v>
      </c>
      <c r="DU115">
        <v>1.86707</v>
      </c>
      <c r="DV115">
        <v>1.8635600000000001</v>
      </c>
      <c r="DW115">
        <v>1.8692</v>
      </c>
      <c r="DX115">
        <v>1.8672200000000001</v>
      </c>
      <c r="DY115">
        <v>1.8717999999999999</v>
      </c>
      <c r="DZ115">
        <v>1.86432</v>
      </c>
      <c r="EA115">
        <v>1.8658399999999999</v>
      </c>
      <c r="EB115">
        <v>1.8658300000000001</v>
      </c>
      <c r="EC115" t="s">
        <v>274</v>
      </c>
      <c r="ED115" t="s">
        <v>19</v>
      </c>
      <c r="EE115" t="s">
        <v>19</v>
      </c>
      <c r="EF115" t="s">
        <v>19</v>
      </c>
      <c r="EG115" t="s">
        <v>275</v>
      </c>
      <c r="EH115" t="s">
        <v>276</v>
      </c>
      <c r="EI115" t="s">
        <v>277</v>
      </c>
      <c r="EJ115" t="s">
        <v>277</v>
      </c>
      <c r="EK115" t="s">
        <v>277</v>
      </c>
      <c r="EL115" t="s">
        <v>277</v>
      </c>
      <c r="EM115">
        <v>0</v>
      </c>
      <c r="EN115">
        <v>100</v>
      </c>
      <c r="EO115">
        <v>100</v>
      </c>
      <c r="EP115">
        <v>0.156</v>
      </c>
      <c r="EQ115">
        <v>0.23599999999999999</v>
      </c>
      <c r="ER115">
        <v>2</v>
      </c>
      <c r="ES115">
        <v>344.87200000000001</v>
      </c>
      <c r="ET115">
        <v>511.48500000000001</v>
      </c>
      <c r="EU115">
        <v>24.999500000000001</v>
      </c>
      <c r="EV115">
        <v>30.4621</v>
      </c>
      <c r="EW115">
        <v>30.0002</v>
      </c>
      <c r="EX115">
        <v>30.452400000000001</v>
      </c>
      <c r="EY115">
        <v>30.450199999999999</v>
      </c>
      <c r="EZ115">
        <v>46.308700000000002</v>
      </c>
      <c r="FA115">
        <v>18.765499999999999</v>
      </c>
      <c r="FB115">
        <v>13.4778</v>
      </c>
      <c r="FC115">
        <v>25</v>
      </c>
      <c r="FD115">
        <v>1000</v>
      </c>
      <c r="FE115">
        <v>23.1646</v>
      </c>
      <c r="FF115">
        <v>101.191</v>
      </c>
      <c r="FG115">
        <v>101.73399999999999</v>
      </c>
    </row>
    <row r="116" spans="1:163" x14ac:dyDescent="0.2">
      <c r="A116">
        <v>100</v>
      </c>
      <c r="B116">
        <v>1566927299.3</v>
      </c>
      <c r="C116">
        <v>13951.5</v>
      </c>
      <c r="D116" t="s">
        <v>777</v>
      </c>
      <c r="E116" t="s">
        <v>778</v>
      </c>
      <c r="F116" t="s">
        <v>779</v>
      </c>
      <c r="G116">
        <v>1566927299.3</v>
      </c>
      <c r="H116">
        <f t="shared" si="87"/>
        <v>4.6699120259946396E-3</v>
      </c>
      <c r="I116">
        <f t="shared" si="88"/>
        <v>24.043022418359328</v>
      </c>
      <c r="J116">
        <f>BR116 - IF(AI116&gt;1, I116*BN116*100/(AK116*CB116), 0)</f>
        <v>369.20897202322942</v>
      </c>
      <c r="K116">
        <f>((Q116-H116/2)*J116-I116)/(Q116+H116/2)</f>
        <v>234.27853765281836</v>
      </c>
      <c r="L116">
        <f>K116*(BW116+BX116)/1000</f>
        <v>23.179615740962969</v>
      </c>
      <c r="M116">
        <f>(BR116 - IF(AI116&gt;1, I116*BN116*100/(AK116*CB116), 0))*(BW116+BX116)/1000</f>
        <v>36.529688913701705</v>
      </c>
      <c r="N116">
        <f t="shared" si="89"/>
        <v>0.32241270015360657</v>
      </c>
      <c r="O116">
        <f t="shared" si="90"/>
        <v>2.2350909457652186</v>
      </c>
      <c r="P116">
        <f>H116*(1000-(1000*0.61365*EXP(17.502*T116/(240.97+T116))/(BW116+BX116)+BT116)/2)/(1000*0.61365*EXP(17.502*T116/(240.97+T116))/(BW116+BX116)-BT116)</f>
        <v>0.29862532145548226</v>
      </c>
      <c r="Q116">
        <f t="shared" si="91"/>
        <v>0.18863156652986812</v>
      </c>
      <c r="R116">
        <f t="shared" si="92"/>
        <v>273.57555525514016</v>
      </c>
      <c r="S116">
        <f>(BY116+(R116+2*0.95*0.0000000567*(((BY116+$B$7)+273)^4-(BY116+273)^4)-44100*H116)/(1.84*29.3*O116+8*0.95*0.0000000567*(BY116+273)^3))</f>
        <v>28.939205098682187</v>
      </c>
      <c r="T116">
        <f>($C$7*BZ116+$D$7*CA116+$E$7*S116)</f>
        <v>28.84</v>
      </c>
      <c r="U116">
        <f>0.61365*EXP(17.502*T116/(240.97+T116))</f>
        <v>3.9846872380596943</v>
      </c>
      <c r="V116">
        <f t="shared" si="93"/>
        <v>63.951298600706849</v>
      </c>
      <c r="W116">
        <f t="shared" si="94"/>
        <v>2.4880645100464993</v>
      </c>
      <c r="X116">
        <f t="shared" si="95"/>
        <v>3.8905613560425789</v>
      </c>
      <c r="Y116">
        <f t="shared" si="96"/>
        <v>1.496622728013195</v>
      </c>
      <c r="Z116">
        <f>(-H116*44100)</f>
        <v>-205.9431203463636</v>
      </c>
      <c r="AA116">
        <f>2*29.3*O116*0.92*(BY116-T116)</f>
        <v>-49.645267904054812</v>
      </c>
      <c r="AB116">
        <f>2*0.95*0.0000000567*(((BY116+$B$7)+273)^4-(T116+273)^4)</f>
        <v>-4.8723104200250322</v>
      </c>
      <c r="AC116">
        <f t="shared" si="97"/>
        <v>13.114856584696717</v>
      </c>
      <c r="AD116">
        <v>-4.078356933617E-2</v>
      </c>
      <c r="AE116">
        <v>4.5783129416754803E-2</v>
      </c>
      <c r="AF116">
        <v>3.42860066536681</v>
      </c>
      <c r="AG116">
        <v>140</v>
      </c>
      <c r="AH116">
        <v>28</v>
      </c>
      <c r="AI116">
        <f t="shared" si="98"/>
        <v>1.0054382236554544</v>
      </c>
      <c r="AJ116">
        <f t="shared" si="99"/>
        <v>0.54382236554544328</v>
      </c>
      <c r="AK116">
        <f t="shared" si="100"/>
        <v>51767.400618245287</v>
      </c>
      <c r="AL116">
        <v>0</v>
      </c>
      <c r="AM116">
        <v>0</v>
      </c>
      <c r="AN116">
        <v>0</v>
      </c>
      <c r="AO116">
        <f t="shared" si="101"/>
        <v>0</v>
      </c>
      <c r="AP116" t="e">
        <f t="shared" si="102"/>
        <v>#DIV/0!</v>
      </c>
      <c r="AQ116">
        <v>-1</v>
      </c>
      <c r="AR116" t="s">
        <v>780</v>
      </c>
      <c r="AS116">
        <v>788.08919230769197</v>
      </c>
      <c r="AT116">
        <v>1153.5999999999999</v>
      </c>
      <c r="AU116">
        <f t="shared" si="103"/>
        <v>0.31684362664035015</v>
      </c>
      <c r="AV116">
        <v>0.5</v>
      </c>
      <c r="AW116">
        <f t="shared" si="104"/>
        <v>1429.0845001003893</v>
      </c>
      <c r="AX116">
        <f>I116</f>
        <v>24.043022418359328</v>
      </c>
      <c r="AY116">
        <f t="shared" si="105"/>
        <v>226.3981578936596</v>
      </c>
      <c r="AZ116">
        <f t="shared" si="106"/>
        <v>0.52591886269070731</v>
      </c>
      <c r="BA116">
        <f t="shared" si="107"/>
        <v>1.7523822010944858E-2</v>
      </c>
      <c r="BB116">
        <f t="shared" si="108"/>
        <v>-1</v>
      </c>
      <c r="BC116" t="s">
        <v>781</v>
      </c>
      <c r="BD116">
        <v>546.9</v>
      </c>
      <c r="BE116">
        <f t="shared" si="109"/>
        <v>606.69999999999993</v>
      </c>
      <c r="BF116">
        <f t="shared" si="110"/>
        <v>0.60245724030378767</v>
      </c>
      <c r="BG116">
        <f t="shared" si="111"/>
        <v>2.1093435728652405</v>
      </c>
      <c r="BH116">
        <f t="shared" si="112"/>
        <v>0.31684362664035015</v>
      </c>
      <c r="BI116" t="e">
        <f t="shared" si="113"/>
        <v>#DIV/0!</v>
      </c>
      <c r="BJ116">
        <f t="shared" si="114"/>
        <v>1699.84</v>
      </c>
      <c r="BK116">
        <f t="shared" si="115"/>
        <v>1429.0845001003893</v>
      </c>
      <c r="BL116">
        <f>($B$11*$D$9+$C$11*$D$9+$F$11*((CR116+CJ116)/MAX(CR116+CJ116+CS116, 0.1)*$I$9+CS116/MAX(CR116+CJ116+CS116, 0.1)*$J$9))/($B$11+$C$11+$F$11)</f>
        <v>0.84071706754776288</v>
      </c>
      <c r="BM116">
        <f>($B$11*$K$9+$C$11*$K$9+$F$11*((CR116+CJ116)/MAX(CR116+CJ116+CS116, 0.1)*$P$9+CS116/MAX(CR116+CJ116+CS116, 0.1)*$Q$9))/($B$11+$C$11+$F$11)</f>
        <v>0.19143413509552601</v>
      </c>
      <c r="BN116">
        <v>6</v>
      </c>
      <c r="BO116">
        <v>0.5</v>
      </c>
      <c r="BP116" t="s">
        <v>271</v>
      </c>
      <c r="BQ116">
        <v>1566927299.3</v>
      </c>
      <c r="BR116">
        <v>369.209</v>
      </c>
      <c r="BS116">
        <v>399.96699999999998</v>
      </c>
      <c r="BT116">
        <v>25.147099999999998</v>
      </c>
      <c r="BU116">
        <v>19.715599999999998</v>
      </c>
      <c r="BV116">
        <v>500.10700000000003</v>
      </c>
      <c r="BW116">
        <v>98.740399999999994</v>
      </c>
      <c r="BX116">
        <v>0.200015</v>
      </c>
      <c r="BY116">
        <v>28.428000000000001</v>
      </c>
      <c r="BZ116">
        <v>28.84</v>
      </c>
      <c r="CA116">
        <v>999.9</v>
      </c>
      <c r="CB116">
        <v>9960.6200000000008</v>
      </c>
      <c r="CC116">
        <v>0</v>
      </c>
      <c r="CD116">
        <v>14.1539</v>
      </c>
      <c r="CE116">
        <v>1699.84</v>
      </c>
      <c r="CF116">
        <v>0.97602500000000003</v>
      </c>
      <c r="CG116">
        <v>2.3974499999999999E-2</v>
      </c>
      <c r="CH116">
        <v>0</v>
      </c>
      <c r="CI116">
        <v>784.69399999999996</v>
      </c>
      <c r="CJ116">
        <v>4.99986</v>
      </c>
      <c r="CK116">
        <v>13533.7</v>
      </c>
      <c r="CL116">
        <v>13808.1</v>
      </c>
      <c r="CM116">
        <v>45.5</v>
      </c>
      <c r="CN116">
        <v>47.25</v>
      </c>
      <c r="CO116">
        <v>46.311999999999998</v>
      </c>
      <c r="CP116">
        <v>46.375</v>
      </c>
      <c r="CQ116">
        <v>47.375</v>
      </c>
      <c r="CR116">
        <v>1654.21</v>
      </c>
      <c r="CS116">
        <v>40.630000000000003</v>
      </c>
      <c r="CT116">
        <v>0</v>
      </c>
      <c r="CU116">
        <v>383.700000047684</v>
      </c>
      <c r="CV116">
        <v>788.08919230769197</v>
      </c>
      <c r="CW116">
        <v>-27.837504278160999</v>
      </c>
      <c r="CX116">
        <v>-455.55213700379198</v>
      </c>
      <c r="CY116">
        <v>13590.0730769231</v>
      </c>
      <c r="CZ116">
        <v>15</v>
      </c>
      <c r="DA116">
        <v>1566927331.3</v>
      </c>
      <c r="DB116" t="s">
        <v>782</v>
      </c>
      <c r="DC116">
        <v>100</v>
      </c>
      <c r="DD116">
        <v>-0.193</v>
      </c>
      <c r="DE116">
        <v>0.161</v>
      </c>
      <c r="DF116">
        <v>400</v>
      </c>
      <c r="DG116">
        <v>20</v>
      </c>
      <c r="DH116">
        <v>0.06</v>
      </c>
      <c r="DI116">
        <v>0.02</v>
      </c>
      <c r="DJ116">
        <v>23.572021291044098</v>
      </c>
      <c r="DK116">
        <v>0.75424949970783695</v>
      </c>
      <c r="DL116">
        <v>0.16264303205875799</v>
      </c>
      <c r="DM116">
        <v>0</v>
      </c>
      <c r="DN116">
        <v>0.35876906003895598</v>
      </c>
      <c r="DO116">
        <v>-9.0926018676408205E-2</v>
      </c>
      <c r="DP116">
        <v>1.7302159793421999E-2</v>
      </c>
      <c r="DQ116">
        <v>1</v>
      </c>
      <c r="DR116">
        <v>1</v>
      </c>
      <c r="DS116">
        <v>2</v>
      </c>
      <c r="DT116" t="s">
        <v>283</v>
      </c>
      <c r="DU116">
        <v>1.8670500000000001</v>
      </c>
      <c r="DV116">
        <v>1.8635600000000001</v>
      </c>
      <c r="DW116">
        <v>1.8692</v>
      </c>
      <c r="DX116">
        <v>1.86721</v>
      </c>
      <c r="DY116">
        <v>1.8717999999999999</v>
      </c>
      <c r="DZ116">
        <v>1.86432</v>
      </c>
      <c r="EA116">
        <v>1.8658399999999999</v>
      </c>
      <c r="EB116">
        <v>1.86582</v>
      </c>
      <c r="EC116" t="s">
        <v>274</v>
      </c>
      <c r="ED116" t="s">
        <v>19</v>
      </c>
      <c r="EE116" t="s">
        <v>19</v>
      </c>
      <c r="EF116" t="s">
        <v>19</v>
      </c>
      <c r="EG116" t="s">
        <v>275</v>
      </c>
      <c r="EH116" t="s">
        <v>276</v>
      </c>
      <c r="EI116" t="s">
        <v>277</v>
      </c>
      <c r="EJ116" t="s">
        <v>277</v>
      </c>
      <c r="EK116" t="s">
        <v>277</v>
      </c>
      <c r="EL116" t="s">
        <v>277</v>
      </c>
      <c r="EM116">
        <v>0</v>
      </c>
      <c r="EN116">
        <v>100</v>
      </c>
      <c r="EO116">
        <v>100</v>
      </c>
      <c r="EP116">
        <v>-0.193</v>
      </c>
      <c r="EQ116">
        <v>0.161</v>
      </c>
      <c r="ER116">
        <v>2</v>
      </c>
      <c r="ES116">
        <v>342.38200000000001</v>
      </c>
      <c r="ET116">
        <v>506.79899999999998</v>
      </c>
      <c r="EU116">
        <v>24.9998</v>
      </c>
      <c r="EV116">
        <v>30.729500000000002</v>
      </c>
      <c r="EW116">
        <v>30.000299999999999</v>
      </c>
      <c r="EX116">
        <v>30.703600000000002</v>
      </c>
      <c r="EY116">
        <v>30.6995</v>
      </c>
      <c r="EZ116">
        <v>22.124199999999998</v>
      </c>
      <c r="FA116">
        <v>31.998100000000001</v>
      </c>
      <c r="FB116">
        <v>8.6290999999999993</v>
      </c>
      <c r="FC116">
        <v>25</v>
      </c>
      <c r="FD116">
        <v>400</v>
      </c>
      <c r="FE116">
        <v>19.879000000000001</v>
      </c>
      <c r="FF116">
        <v>101.14100000000001</v>
      </c>
      <c r="FG116">
        <v>101.682</v>
      </c>
    </row>
    <row r="117" spans="1:163" x14ac:dyDescent="0.2">
      <c r="A117">
        <v>101</v>
      </c>
      <c r="B117">
        <v>1566927410.4000001</v>
      </c>
      <c r="C117">
        <v>14062.6000001431</v>
      </c>
      <c r="D117" t="s">
        <v>783</v>
      </c>
      <c r="E117" t="s">
        <v>784</v>
      </c>
      <c r="F117" t="s">
        <v>779</v>
      </c>
      <c r="G117">
        <v>1566927410.4000001</v>
      </c>
      <c r="H117">
        <f t="shared" si="87"/>
        <v>3.7498779156435219E-3</v>
      </c>
      <c r="I117">
        <f t="shared" si="88"/>
        <v>16.765060453449649</v>
      </c>
      <c r="J117">
        <f>BR117 - IF(AI117&gt;1, I117*BN117*100/(AK117*CB117), 0)</f>
        <v>278.72298068947038</v>
      </c>
      <c r="K117">
        <f>((Q117-H117/2)*J117-I117)/(Q117+H117/2)</f>
        <v>159.45778187866529</v>
      </c>
      <c r="L117">
        <f>K117*(BW117+BX117)/1000</f>
        <v>15.776360194558373</v>
      </c>
      <c r="M117">
        <f>(BR117 - IF(AI117&gt;1, I117*BN117*100/(AK117*CB117), 0))*(BW117+BX117)/1000</f>
        <v>27.576165214714759</v>
      </c>
      <c r="N117">
        <f t="shared" si="89"/>
        <v>0.24830738114288584</v>
      </c>
      <c r="O117">
        <f t="shared" si="90"/>
        <v>2.2429711468857181</v>
      </c>
      <c r="P117">
        <f>H117*(1000-(1000*0.61365*EXP(17.502*T117/(240.97+T117))/(BW117+BX117)+BT117)/2)/(1000*0.61365*EXP(17.502*T117/(240.97+T117))/(BW117+BX117)-BT117)</f>
        <v>0.23398422854130638</v>
      </c>
      <c r="Q117">
        <f t="shared" si="91"/>
        <v>0.14745812534681652</v>
      </c>
      <c r="R117">
        <f t="shared" si="92"/>
        <v>273.5963031214477</v>
      </c>
      <c r="S117">
        <f>(BY117+(R117+2*0.95*0.0000000567*(((BY117+$B$7)+273)^4-(BY117+273)^4)-44100*H117)/(1.84*29.3*O117+8*0.95*0.0000000567*(BY117+273)^3))</f>
        <v>29.235527204360295</v>
      </c>
      <c r="T117">
        <f>($C$7*BZ117+$D$7*CA117+$E$7*S117)</f>
        <v>29.135100000000001</v>
      </c>
      <c r="U117">
        <f>0.61365*EXP(17.502*T117/(240.97+T117))</f>
        <v>4.0533208617564656</v>
      </c>
      <c r="V117">
        <f t="shared" si="93"/>
        <v>64.812278009432276</v>
      </c>
      <c r="W117">
        <f t="shared" si="94"/>
        <v>2.5204040738138995</v>
      </c>
      <c r="X117">
        <f t="shared" si="95"/>
        <v>3.8887756320601778</v>
      </c>
      <c r="Y117">
        <f t="shared" si="96"/>
        <v>1.532916787942566</v>
      </c>
      <c r="Z117">
        <f>(-H117*44100)</f>
        <v>-165.36961607987931</v>
      </c>
      <c r="AA117">
        <f>2*29.3*O117*0.92*(BY117-T117)</f>
        <v>-86.459988236695523</v>
      </c>
      <c r="AB117">
        <f>2*0.95*0.0000000567*(((BY117+$B$7)+273)^4-(T117+273)^4)</f>
        <v>-8.4676773891372612</v>
      </c>
      <c r="AC117">
        <f t="shared" si="97"/>
        <v>13.299021415735638</v>
      </c>
      <c r="AD117">
        <v>-4.09947869604868E-2</v>
      </c>
      <c r="AE117">
        <v>4.6020239703730502E-2</v>
      </c>
      <c r="AF117">
        <v>3.4426620392408598</v>
      </c>
      <c r="AG117">
        <v>139</v>
      </c>
      <c r="AH117">
        <v>28</v>
      </c>
      <c r="AI117">
        <f t="shared" si="98"/>
        <v>1.0053721979561236</v>
      </c>
      <c r="AJ117">
        <f t="shared" si="99"/>
        <v>0.53721979561236477</v>
      </c>
      <c r="AK117">
        <f t="shared" si="100"/>
        <v>52025.906959220672</v>
      </c>
      <c r="AL117">
        <v>0</v>
      </c>
      <c r="AM117">
        <v>0</v>
      </c>
      <c r="AN117">
        <v>0</v>
      </c>
      <c r="AO117">
        <f t="shared" si="101"/>
        <v>0</v>
      </c>
      <c r="AP117" t="e">
        <f t="shared" si="102"/>
        <v>#DIV/0!</v>
      </c>
      <c r="AQ117">
        <v>-1</v>
      </c>
      <c r="AR117" t="s">
        <v>785</v>
      </c>
      <c r="AS117">
        <v>742.51776923076898</v>
      </c>
      <c r="AT117">
        <v>1078.73</v>
      </c>
      <c r="AU117">
        <f t="shared" si="103"/>
        <v>0.31167412676872897</v>
      </c>
      <c r="AV117">
        <v>0.5</v>
      </c>
      <c r="AW117">
        <f t="shared" si="104"/>
        <v>1429.1937001003819</v>
      </c>
      <c r="AX117">
        <f>I117</f>
        <v>16.765060453449649</v>
      </c>
      <c r="AY117">
        <f t="shared" si="105"/>
        <v>222.72134923107762</v>
      </c>
      <c r="AZ117">
        <f t="shared" si="106"/>
        <v>0.5015434816867983</v>
      </c>
      <c r="BA117">
        <f t="shared" si="107"/>
        <v>1.243012787713932E-2</v>
      </c>
      <c r="BB117">
        <f t="shared" si="108"/>
        <v>-1</v>
      </c>
      <c r="BC117" t="s">
        <v>786</v>
      </c>
      <c r="BD117">
        <v>537.70000000000005</v>
      </c>
      <c r="BE117">
        <f t="shared" si="109"/>
        <v>541.03</v>
      </c>
      <c r="BF117">
        <f t="shared" si="110"/>
        <v>0.62142992212859005</v>
      </c>
      <c r="BG117">
        <f t="shared" si="111"/>
        <v>2.0061930444485769</v>
      </c>
      <c r="BH117">
        <f t="shared" si="112"/>
        <v>0.31167412676872902</v>
      </c>
      <c r="BI117" t="e">
        <f t="shared" si="113"/>
        <v>#DIV/0!</v>
      </c>
      <c r="BJ117">
        <f t="shared" si="114"/>
        <v>1699.97</v>
      </c>
      <c r="BK117">
        <f t="shared" si="115"/>
        <v>1429.1937001003819</v>
      </c>
      <c r="BL117">
        <f>($B$11*$D$9+$C$11*$D$9+$F$11*((CR117+CJ117)/MAX(CR117+CJ117+CS117, 0.1)*$I$9+CS117/MAX(CR117+CJ117+CS117, 0.1)*$J$9))/($B$11+$C$11+$F$11)</f>
        <v>0.84071701271221366</v>
      </c>
      <c r="BM117">
        <f>($B$11*$K$9+$C$11*$K$9+$F$11*((CR117+CJ117)/MAX(CR117+CJ117+CS117, 0.1)*$P$9+CS117/MAX(CR117+CJ117+CS117, 0.1)*$Q$9))/($B$11+$C$11+$F$11)</f>
        <v>0.19143402542442722</v>
      </c>
      <c r="BN117">
        <v>6</v>
      </c>
      <c r="BO117">
        <v>0.5</v>
      </c>
      <c r="BP117" t="s">
        <v>271</v>
      </c>
      <c r="BQ117">
        <v>1566927410.4000001</v>
      </c>
      <c r="BR117">
        <v>278.72300000000001</v>
      </c>
      <c r="BS117">
        <v>299.98399999999998</v>
      </c>
      <c r="BT117">
        <v>25.474699999999999</v>
      </c>
      <c r="BU117">
        <v>21.1143</v>
      </c>
      <c r="BV117">
        <v>500.089</v>
      </c>
      <c r="BW117">
        <v>98.737499999999997</v>
      </c>
      <c r="BX117">
        <v>0.20003699999999999</v>
      </c>
      <c r="BY117">
        <v>28.420100000000001</v>
      </c>
      <c r="BZ117">
        <v>29.135100000000001</v>
      </c>
      <c r="CA117">
        <v>999.9</v>
      </c>
      <c r="CB117">
        <v>10012.5</v>
      </c>
      <c r="CC117">
        <v>0</v>
      </c>
      <c r="CD117">
        <v>13.4924</v>
      </c>
      <c r="CE117">
        <v>1699.97</v>
      </c>
      <c r="CF117">
        <v>0.97602999999999995</v>
      </c>
      <c r="CG117">
        <v>2.3970200000000001E-2</v>
      </c>
      <c r="CH117">
        <v>0</v>
      </c>
      <c r="CI117">
        <v>741.95500000000004</v>
      </c>
      <c r="CJ117">
        <v>4.99986</v>
      </c>
      <c r="CK117">
        <v>12806.3</v>
      </c>
      <c r="CL117">
        <v>13809.2</v>
      </c>
      <c r="CM117">
        <v>45.625</v>
      </c>
      <c r="CN117">
        <v>47.186999999999998</v>
      </c>
      <c r="CO117">
        <v>46.436999999999998</v>
      </c>
      <c r="CP117">
        <v>46.375</v>
      </c>
      <c r="CQ117">
        <v>47.375</v>
      </c>
      <c r="CR117">
        <v>1654.34</v>
      </c>
      <c r="CS117">
        <v>40.630000000000003</v>
      </c>
      <c r="CT117">
        <v>0</v>
      </c>
      <c r="CU117">
        <v>110.799999952316</v>
      </c>
      <c r="CV117">
        <v>742.51776923076898</v>
      </c>
      <c r="CW117">
        <v>-3.8646153685597899</v>
      </c>
      <c r="CX117">
        <v>-171.12820533661201</v>
      </c>
      <c r="CY117">
        <v>12816.942307692299</v>
      </c>
      <c r="CZ117">
        <v>15</v>
      </c>
      <c r="DA117">
        <v>1566927439.9000001</v>
      </c>
      <c r="DB117" t="s">
        <v>787</v>
      </c>
      <c r="DC117">
        <v>101</v>
      </c>
      <c r="DD117">
        <v>-0.24299999999999999</v>
      </c>
      <c r="DE117">
        <v>0.189</v>
      </c>
      <c r="DF117">
        <v>300</v>
      </c>
      <c r="DG117">
        <v>21</v>
      </c>
      <c r="DH117">
        <v>0.06</v>
      </c>
      <c r="DI117">
        <v>0.02</v>
      </c>
      <c r="DJ117">
        <v>16.699372415655802</v>
      </c>
      <c r="DK117">
        <v>0.29129102227806902</v>
      </c>
      <c r="DL117">
        <v>0.111438646962556</v>
      </c>
      <c r="DM117">
        <v>1</v>
      </c>
      <c r="DN117">
        <v>0.25160963262387198</v>
      </c>
      <c r="DO117">
        <v>-1.39837742423386E-2</v>
      </c>
      <c r="DP117">
        <v>2.9221138684399801E-3</v>
      </c>
      <c r="DQ117">
        <v>1</v>
      </c>
      <c r="DR117">
        <v>2</v>
      </c>
      <c r="DS117">
        <v>2</v>
      </c>
      <c r="DT117" t="s">
        <v>273</v>
      </c>
      <c r="DU117">
        <v>1.8670599999999999</v>
      </c>
      <c r="DV117">
        <v>1.8635600000000001</v>
      </c>
      <c r="DW117">
        <v>1.8692</v>
      </c>
      <c r="DX117">
        <v>1.8671899999999999</v>
      </c>
      <c r="DY117">
        <v>1.8717999999999999</v>
      </c>
      <c r="DZ117">
        <v>1.86432</v>
      </c>
      <c r="EA117">
        <v>1.8658399999999999</v>
      </c>
      <c r="EB117">
        <v>1.8658300000000001</v>
      </c>
      <c r="EC117" t="s">
        <v>274</v>
      </c>
      <c r="ED117" t="s">
        <v>19</v>
      </c>
      <c r="EE117" t="s">
        <v>19</v>
      </c>
      <c r="EF117" t="s">
        <v>19</v>
      </c>
      <c r="EG117" t="s">
        <v>275</v>
      </c>
      <c r="EH117" t="s">
        <v>276</v>
      </c>
      <c r="EI117" t="s">
        <v>277</v>
      </c>
      <c r="EJ117" t="s">
        <v>277</v>
      </c>
      <c r="EK117" t="s">
        <v>277</v>
      </c>
      <c r="EL117" t="s">
        <v>277</v>
      </c>
      <c r="EM117">
        <v>0</v>
      </c>
      <c r="EN117">
        <v>100</v>
      </c>
      <c r="EO117">
        <v>100</v>
      </c>
      <c r="EP117">
        <v>-0.24299999999999999</v>
      </c>
      <c r="EQ117">
        <v>0.189</v>
      </c>
      <c r="ER117">
        <v>2</v>
      </c>
      <c r="ES117">
        <v>342.54500000000002</v>
      </c>
      <c r="ET117">
        <v>507.56400000000002</v>
      </c>
      <c r="EU117">
        <v>24.999300000000002</v>
      </c>
      <c r="EV117">
        <v>30.757300000000001</v>
      </c>
      <c r="EW117">
        <v>30</v>
      </c>
      <c r="EX117">
        <v>30.746300000000002</v>
      </c>
      <c r="EY117">
        <v>30.741900000000001</v>
      </c>
      <c r="EZ117">
        <v>17.647099999999998</v>
      </c>
      <c r="FA117">
        <v>26.266999999999999</v>
      </c>
      <c r="FB117">
        <v>8.2576000000000001</v>
      </c>
      <c r="FC117">
        <v>25</v>
      </c>
      <c r="FD117">
        <v>300</v>
      </c>
      <c r="FE117">
        <v>21.1783</v>
      </c>
      <c r="FF117">
        <v>101.137</v>
      </c>
      <c r="FG117">
        <v>101.68</v>
      </c>
    </row>
    <row r="118" spans="1:163" x14ac:dyDescent="0.2">
      <c r="A118">
        <v>102</v>
      </c>
      <c r="B118">
        <v>1566927560.4000001</v>
      </c>
      <c r="C118">
        <v>14212.6000001431</v>
      </c>
      <c r="D118" t="s">
        <v>788</v>
      </c>
      <c r="E118" t="s">
        <v>789</v>
      </c>
      <c r="F118" t="s">
        <v>779</v>
      </c>
      <c r="G118">
        <v>1566927560.4000001</v>
      </c>
      <c r="H118">
        <f t="shared" si="87"/>
        <v>3.8016057374181626E-3</v>
      </c>
      <c r="I118">
        <f t="shared" si="88"/>
        <v>13.981667043644956</v>
      </c>
      <c r="J118">
        <f>BR118 - IF(AI118&gt;1, I118*BN118*100/(AK118*CB118), 0)</f>
        <v>232.20898397057286</v>
      </c>
      <c r="K118">
        <f>((Q118-H118/2)*J118-I118)/(Q118+H118/2)</f>
        <v>135.297576625879</v>
      </c>
      <c r="L118">
        <f>K118*(BW118+BX118)/1000</f>
        <v>13.385757881131019</v>
      </c>
      <c r="M118">
        <f>(BR118 - IF(AI118&gt;1, I118*BN118*100/(AK118*CB118), 0))*(BW118+BX118)/1000</f>
        <v>22.973753963446708</v>
      </c>
      <c r="N118">
        <f t="shared" si="89"/>
        <v>0.25542342574554716</v>
      </c>
      <c r="O118">
        <f t="shared" si="90"/>
        <v>2.2465552653512217</v>
      </c>
      <c r="P118">
        <f>H118*(1000-(1000*0.61365*EXP(17.502*T118/(240.97+T118))/(BW118+BX118)+BT118)/2)/(1000*0.61365*EXP(17.502*T118/(240.97+T118))/(BW118+BX118)-BT118)</f>
        <v>0.24031700468954512</v>
      </c>
      <c r="Q118">
        <f t="shared" si="91"/>
        <v>0.15148087279427871</v>
      </c>
      <c r="R118">
        <f t="shared" si="92"/>
        <v>273.58672718314932</v>
      </c>
      <c r="S118">
        <f>(BY118+(R118+2*0.95*0.0000000567*(((BY118+$B$7)+273)^4-(BY118+273)^4)-44100*H118)/(1.84*29.3*O118+8*0.95*0.0000000567*(BY118+273)^3))</f>
        <v>29.198420360504556</v>
      </c>
      <c r="T118">
        <f>($C$7*BZ118+$D$7*CA118+$E$7*S118)</f>
        <v>29.0943</v>
      </c>
      <c r="U118">
        <f>0.61365*EXP(17.502*T118/(240.97+T118))</f>
        <v>4.0437707223313755</v>
      </c>
      <c r="V118">
        <f t="shared" si="93"/>
        <v>65.147689826394071</v>
      </c>
      <c r="W118">
        <f t="shared" si="94"/>
        <v>2.5306955714351997</v>
      </c>
      <c r="X118">
        <f t="shared" si="95"/>
        <v>3.8845515139201581</v>
      </c>
      <c r="Y118">
        <f t="shared" si="96"/>
        <v>1.5130751508961757</v>
      </c>
      <c r="Z118">
        <f>(-H118*44100)</f>
        <v>-167.65081302014096</v>
      </c>
      <c r="AA118">
        <f>2*29.3*O118*0.92*(BY118-T118)</f>
        <v>-83.921475584924877</v>
      </c>
      <c r="AB118">
        <f>2*0.95*0.0000000567*(((BY118+$B$7)+273)^4-(T118+273)^4)</f>
        <v>-8.2035218298532264</v>
      </c>
      <c r="AC118">
        <f t="shared" si="97"/>
        <v>13.810916748230255</v>
      </c>
      <c r="AD118">
        <v>-4.1091074199808501E-2</v>
      </c>
      <c r="AE118">
        <v>4.6128330565094598E-2</v>
      </c>
      <c r="AF118">
        <v>3.4490639531537601</v>
      </c>
      <c r="AG118">
        <v>139</v>
      </c>
      <c r="AH118">
        <v>28</v>
      </c>
      <c r="AI118">
        <f t="shared" si="98"/>
        <v>1.0053597358563635</v>
      </c>
      <c r="AJ118">
        <f t="shared" si="99"/>
        <v>0.53597358563635122</v>
      </c>
      <c r="AK118">
        <f t="shared" si="100"/>
        <v>52146.227735502725</v>
      </c>
      <c r="AL118">
        <v>0</v>
      </c>
      <c r="AM118">
        <v>0</v>
      </c>
      <c r="AN118">
        <v>0</v>
      </c>
      <c r="AO118">
        <f t="shared" si="101"/>
        <v>0</v>
      </c>
      <c r="AP118" t="e">
        <f t="shared" si="102"/>
        <v>#DIV/0!</v>
      </c>
      <c r="AQ118">
        <v>-1</v>
      </c>
      <c r="AR118" t="s">
        <v>790</v>
      </c>
      <c r="AS118">
        <v>728.883923076923</v>
      </c>
      <c r="AT118">
        <v>1054.74</v>
      </c>
      <c r="AU118">
        <f t="shared" si="103"/>
        <v>0.30894445732889342</v>
      </c>
      <c r="AV118">
        <v>0.5</v>
      </c>
      <c r="AW118">
        <f t="shared" si="104"/>
        <v>1429.1433001003852</v>
      </c>
      <c r="AX118">
        <f>I118</f>
        <v>13.981667043644956</v>
      </c>
      <c r="AY118">
        <f t="shared" si="105"/>
        <v>220.76295064736868</v>
      </c>
      <c r="AZ118">
        <f t="shared" si="106"/>
        <v>0.48830991523977468</v>
      </c>
      <c r="BA118">
        <f t="shared" si="107"/>
        <v>1.0482970491897224E-2</v>
      </c>
      <c r="BB118">
        <f t="shared" si="108"/>
        <v>-1</v>
      </c>
      <c r="BC118" t="s">
        <v>791</v>
      </c>
      <c r="BD118">
        <v>539.70000000000005</v>
      </c>
      <c r="BE118">
        <f t="shared" si="109"/>
        <v>515.04</v>
      </c>
      <c r="BF118">
        <f t="shared" si="110"/>
        <v>0.63268110617248574</v>
      </c>
      <c r="BG118">
        <f t="shared" si="111"/>
        <v>1.954307948860478</v>
      </c>
      <c r="BH118">
        <f t="shared" si="112"/>
        <v>0.30894445732889336</v>
      </c>
      <c r="BI118" t="e">
        <f t="shared" si="113"/>
        <v>#DIV/0!</v>
      </c>
      <c r="BJ118">
        <f t="shared" si="114"/>
        <v>1699.91</v>
      </c>
      <c r="BK118">
        <f t="shared" si="115"/>
        <v>1429.1433001003852</v>
      </c>
      <c r="BL118">
        <f>($B$11*$D$9+$C$11*$D$9+$F$11*((CR118+CJ118)/MAX(CR118+CJ118+CS118, 0.1)*$I$9+CS118/MAX(CR118+CJ118+CS118, 0.1)*$J$9))/($B$11+$C$11+$F$11)</f>
        <v>0.8407170380198864</v>
      </c>
      <c r="BM118">
        <f>($B$11*$K$9+$C$11*$K$9+$F$11*((CR118+CJ118)/MAX(CR118+CJ118+CS118, 0.1)*$P$9+CS118/MAX(CR118+CJ118+CS118, 0.1)*$Q$9))/($B$11+$C$11+$F$11)</f>
        <v>0.19143407603977305</v>
      </c>
      <c r="BN118">
        <v>6</v>
      </c>
      <c r="BO118">
        <v>0.5</v>
      </c>
      <c r="BP118" t="s">
        <v>271</v>
      </c>
      <c r="BQ118">
        <v>1566927560.4000001</v>
      </c>
      <c r="BR118">
        <v>232.209</v>
      </c>
      <c r="BS118">
        <v>249.95400000000001</v>
      </c>
      <c r="BT118">
        <v>25.5792</v>
      </c>
      <c r="BU118">
        <v>21.158999999999999</v>
      </c>
      <c r="BV118">
        <v>500.08100000000002</v>
      </c>
      <c r="BW118">
        <v>98.735699999999994</v>
      </c>
      <c r="BX118">
        <v>0.19998099999999999</v>
      </c>
      <c r="BY118">
        <v>28.401399999999999</v>
      </c>
      <c r="BZ118">
        <v>29.0943</v>
      </c>
      <c r="CA118">
        <v>999.9</v>
      </c>
      <c r="CB118">
        <v>10036.200000000001</v>
      </c>
      <c r="CC118">
        <v>0</v>
      </c>
      <c r="CD118">
        <v>14.194100000000001</v>
      </c>
      <c r="CE118">
        <v>1699.91</v>
      </c>
      <c r="CF118">
        <v>0.97602999999999995</v>
      </c>
      <c r="CG118">
        <v>2.3970200000000001E-2</v>
      </c>
      <c r="CH118">
        <v>0</v>
      </c>
      <c r="CI118">
        <v>728.58600000000001</v>
      </c>
      <c r="CJ118">
        <v>4.99986</v>
      </c>
      <c r="CK118">
        <v>12587.8</v>
      </c>
      <c r="CL118">
        <v>13808.7</v>
      </c>
      <c r="CM118">
        <v>45.625</v>
      </c>
      <c r="CN118">
        <v>47.186999999999998</v>
      </c>
      <c r="CO118">
        <v>46.436999999999998</v>
      </c>
      <c r="CP118">
        <v>46.375</v>
      </c>
      <c r="CQ118">
        <v>47.375</v>
      </c>
      <c r="CR118">
        <v>1654.28</v>
      </c>
      <c r="CS118">
        <v>40.630000000000003</v>
      </c>
      <c r="CT118">
        <v>0</v>
      </c>
      <c r="CU118">
        <v>149.80000019073501</v>
      </c>
      <c r="CV118">
        <v>728.883923076923</v>
      </c>
      <c r="CW118">
        <v>-1.62871794920101</v>
      </c>
      <c r="CX118">
        <v>-26.8102563872256</v>
      </c>
      <c r="CY118">
        <v>12591.5307692308</v>
      </c>
      <c r="CZ118">
        <v>15</v>
      </c>
      <c r="DA118">
        <v>1566927515.4000001</v>
      </c>
      <c r="DB118" t="s">
        <v>792</v>
      </c>
      <c r="DC118">
        <v>102</v>
      </c>
      <c r="DD118">
        <v>-0.249</v>
      </c>
      <c r="DE118">
        <v>0.191</v>
      </c>
      <c r="DF118">
        <v>250</v>
      </c>
      <c r="DG118">
        <v>21</v>
      </c>
      <c r="DH118">
        <v>0.11</v>
      </c>
      <c r="DI118">
        <v>0.02</v>
      </c>
      <c r="DJ118">
        <v>13.941508326436701</v>
      </c>
      <c r="DK118">
        <v>0.12702553049798601</v>
      </c>
      <c r="DL118">
        <v>8.7531032356104696E-2</v>
      </c>
      <c r="DM118">
        <v>1</v>
      </c>
      <c r="DN118">
        <v>0.25360028417879998</v>
      </c>
      <c r="DO118">
        <v>1.3164544335437799E-2</v>
      </c>
      <c r="DP118">
        <v>3.4915908716072401E-3</v>
      </c>
      <c r="DQ118">
        <v>1</v>
      </c>
      <c r="DR118">
        <v>2</v>
      </c>
      <c r="DS118">
        <v>2</v>
      </c>
      <c r="DT118" t="s">
        <v>273</v>
      </c>
      <c r="DU118">
        <v>1.8670500000000001</v>
      </c>
      <c r="DV118">
        <v>1.8635600000000001</v>
      </c>
      <c r="DW118">
        <v>1.8692</v>
      </c>
      <c r="DX118">
        <v>1.86721</v>
      </c>
      <c r="DY118">
        <v>1.8717999999999999</v>
      </c>
      <c r="DZ118">
        <v>1.86432</v>
      </c>
      <c r="EA118">
        <v>1.86585</v>
      </c>
      <c r="EB118">
        <v>1.8658399999999999</v>
      </c>
      <c r="EC118" t="s">
        <v>274</v>
      </c>
      <c r="ED118" t="s">
        <v>19</v>
      </c>
      <c r="EE118" t="s">
        <v>19</v>
      </c>
      <c r="EF118" t="s">
        <v>19</v>
      </c>
      <c r="EG118" t="s">
        <v>275</v>
      </c>
      <c r="EH118" t="s">
        <v>276</v>
      </c>
      <c r="EI118" t="s">
        <v>277</v>
      </c>
      <c r="EJ118" t="s">
        <v>277</v>
      </c>
      <c r="EK118" t="s">
        <v>277</v>
      </c>
      <c r="EL118" t="s">
        <v>277</v>
      </c>
      <c r="EM118">
        <v>0</v>
      </c>
      <c r="EN118">
        <v>100</v>
      </c>
      <c r="EO118">
        <v>100</v>
      </c>
      <c r="EP118">
        <v>-0.249</v>
      </c>
      <c r="EQ118">
        <v>0.191</v>
      </c>
      <c r="ER118">
        <v>2</v>
      </c>
      <c r="ES118">
        <v>342.60899999999998</v>
      </c>
      <c r="ET118">
        <v>507.637</v>
      </c>
      <c r="EU118">
        <v>24.999500000000001</v>
      </c>
      <c r="EV118">
        <v>30.7332</v>
      </c>
      <c r="EW118">
        <v>30</v>
      </c>
      <c r="EX118">
        <v>30.757000000000001</v>
      </c>
      <c r="EY118">
        <v>30.752500000000001</v>
      </c>
      <c r="EZ118">
        <v>15.34</v>
      </c>
      <c r="FA118">
        <v>26.666399999999999</v>
      </c>
      <c r="FB118">
        <v>7.9378799999999998</v>
      </c>
      <c r="FC118">
        <v>25</v>
      </c>
      <c r="FD118">
        <v>250</v>
      </c>
      <c r="FE118">
        <v>21.130500000000001</v>
      </c>
      <c r="FF118">
        <v>101.14100000000001</v>
      </c>
      <c r="FG118">
        <v>101.685</v>
      </c>
    </row>
    <row r="119" spans="1:163" x14ac:dyDescent="0.2">
      <c r="A119">
        <v>103</v>
      </c>
      <c r="B119">
        <v>1566927680.9000001</v>
      </c>
      <c r="C119">
        <v>14333.1000001431</v>
      </c>
      <c r="D119" t="s">
        <v>793</v>
      </c>
      <c r="E119" t="s">
        <v>794</v>
      </c>
      <c r="F119" t="s">
        <v>779</v>
      </c>
      <c r="G119">
        <v>1566927680.9000001</v>
      </c>
      <c r="H119">
        <f t="shared" si="87"/>
        <v>4.0073809835269999E-3</v>
      </c>
      <c r="I119">
        <f t="shared" si="88"/>
        <v>9.2758028605632461</v>
      </c>
      <c r="J119">
        <f>BR119 - IF(AI119&gt;1, I119*BN119*100/(AK119*CB119), 0)</f>
        <v>163.13598925883292</v>
      </c>
      <c r="K119">
        <f>((Q119-H119/2)*J119-I119)/(Q119+H119/2)</f>
        <v>102.23453840294133</v>
      </c>
      <c r="L119">
        <f>K119*(BW119+BX119)/1000</f>
        <v>10.114999965981985</v>
      </c>
      <c r="M119">
        <f>(BR119 - IF(AI119&gt;1, I119*BN119*100/(AK119*CB119), 0))*(BW119+BX119)/1000</f>
        <v>16.140538721853886</v>
      </c>
      <c r="N119">
        <f t="shared" si="89"/>
        <v>0.27251632467949505</v>
      </c>
      <c r="O119">
        <f t="shared" si="90"/>
        <v>2.2387997474612136</v>
      </c>
      <c r="P119">
        <f>H119*(1000-(1000*0.61365*EXP(17.502*T119/(240.97+T119))/(BW119+BX119)+BT119)/2)/(1000*0.61365*EXP(17.502*T119/(240.97+T119))/(BW119+BX119)-BT119)</f>
        <v>0.255337824331903</v>
      </c>
      <c r="Q119">
        <f t="shared" si="91"/>
        <v>0.16103923840567461</v>
      </c>
      <c r="R119">
        <f t="shared" si="92"/>
        <v>273.58353520371759</v>
      </c>
      <c r="S119">
        <f>(BY119+(R119+2*0.95*0.0000000567*(((BY119+$B$7)+273)^4-(BY119+273)^4)-44100*H119)/(1.84*29.3*O119+8*0.95*0.0000000567*(BY119+273)^3))</f>
        <v>29.136019210579036</v>
      </c>
      <c r="T119">
        <f>($C$7*BZ119+$D$7*CA119+$E$7*S119)</f>
        <v>29.058299999999999</v>
      </c>
      <c r="U119">
        <f>0.61365*EXP(17.502*T119/(240.97+T119))</f>
        <v>4.03536042784219</v>
      </c>
      <c r="V119">
        <f t="shared" si="93"/>
        <v>65.222169729912309</v>
      </c>
      <c r="W119">
        <f t="shared" si="94"/>
        <v>2.5341189648414</v>
      </c>
      <c r="X119">
        <f t="shared" si="95"/>
        <v>3.8853644019131703</v>
      </c>
      <c r="Y119">
        <f t="shared" si="96"/>
        <v>1.50124146300079</v>
      </c>
      <c r="Z119">
        <f>(-H119*44100)</f>
        <v>-176.72550137354071</v>
      </c>
      <c r="AA119">
        <f>2*29.3*O119*0.92*(BY119-T119)</f>
        <v>-78.852115757884491</v>
      </c>
      <c r="AB119">
        <f>2*0.95*0.0000000567*(((BY119+$B$7)+273)^4-(T119+273)^4)</f>
        <v>-7.7334346756401455</v>
      </c>
      <c r="AC119">
        <f t="shared" si="97"/>
        <v>10.272483396652262</v>
      </c>
      <c r="AD119">
        <v>-4.0882895923793697E-2</v>
      </c>
      <c r="AE119">
        <v>4.5894632212849402E-2</v>
      </c>
      <c r="AF119">
        <v>3.43521620744069</v>
      </c>
      <c r="AG119">
        <v>139</v>
      </c>
      <c r="AH119">
        <v>28</v>
      </c>
      <c r="AI119">
        <f t="shared" si="98"/>
        <v>1.0053861005122715</v>
      </c>
      <c r="AJ119">
        <f t="shared" si="99"/>
        <v>0.53861005122715078</v>
      </c>
      <c r="AK119">
        <f t="shared" si="100"/>
        <v>51892.335708481041</v>
      </c>
      <c r="AL119">
        <v>0</v>
      </c>
      <c r="AM119">
        <v>0</v>
      </c>
      <c r="AN119">
        <v>0</v>
      </c>
      <c r="AO119">
        <f t="shared" si="101"/>
        <v>0</v>
      </c>
      <c r="AP119" t="e">
        <f t="shared" si="102"/>
        <v>#DIV/0!</v>
      </c>
      <c r="AQ119">
        <v>-1</v>
      </c>
      <c r="AR119" t="s">
        <v>795</v>
      </c>
      <c r="AS119">
        <v>717.98819230769197</v>
      </c>
      <c r="AT119">
        <v>1006.16</v>
      </c>
      <c r="AU119">
        <f t="shared" si="103"/>
        <v>0.28640753726276935</v>
      </c>
      <c r="AV119">
        <v>0.5</v>
      </c>
      <c r="AW119">
        <f t="shared" si="104"/>
        <v>1429.1265001003865</v>
      </c>
      <c r="AX119">
        <f>I119</f>
        <v>9.2758028605632461</v>
      </c>
      <c r="AY119">
        <f t="shared" si="105"/>
        <v>204.6563006653563</v>
      </c>
      <c r="AZ119">
        <f t="shared" si="106"/>
        <v>0.46509501470939008</v>
      </c>
      <c r="BA119">
        <f t="shared" si="107"/>
        <v>7.1902682231708955E-3</v>
      </c>
      <c r="BB119">
        <f t="shared" si="108"/>
        <v>-1</v>
      </c>
      <c r="BC119" t="s">
        <v>796</v>
      </c>
      <c r="BD119">
        <v>538.20000000000005</v>
      </c>
      <c r="BE119">
        <f t="shared" si="109"/>
        <v>467.95999999999992</v>
      </c>
      <c r="BF119">
        <f t="shared" si="110"/>
        <v>0.61580435868943506</v>
      </c>
      <c r="BG119">
        <f t="shared" si="111"/>
        <v>1.869490895577852</v>
      </c>
      <c r="BH119">
        <f t="shared" si="112"/>
        <v>0.28640753726276935</v>
      </c>
      <c r="BI119" t="e">
        <f t="shared" si="113"/>
        <v>#DIV/0!</v>
      </c>
      <c r="BJ119">
        <f t="shared" si="114"/>
        <v>1699.89</v>
      </c>
      <c r="BK119">
        <f t="shared" si="115"/>
        <v>1429.1265001003865</v>
      </c>
      <c r="BL119">
        <f>($B$11*$D$9+$C$11*$D$9+$F$11*((CR119+CJ119)/MAX(CR119+CJ119+CS119, 0.1)*$I$9+CS119/MAX(CR119+CJ119+CS119, 0.1)*$J$9))/($B$11+$C$11+$F$11)</f>
        <v>0.8407170464561744</v>
      </c>
      <c r="BM119">
        <f>($B$11*$K$9+$C$11*$K$9+$F$11*((CR119+CJ119)/MAX(CR119+CJ119+CS119, 0.1)*$P$9+CS119/MAX(CR119+CJ119+CS119, 0.1)*$Q$9))/($B$11+$C$11+$F$11)</f>
        <v>0.19143409291234903</v>
      </c>
      <c r="BN119">
        <v>6</v>
      </c>
      <c r="BO119">
        <v>0.5</v>
      </c>
      <c r="BP119" t="s">
        <v>271</v>
      </c>
      <c r="BQ119">
        <v>1566927680.9000001</v>
      </c>
      <c r="BR119">
        <v>163.136</v>
      </c>
      <c r="BS119">
        <v>174.99100000000001</v>
      </c>
      <c r="BT119">
        <v>25.6129</v>
      </c>
      <c r="BU119">
        <v>20.953299999999999</v>
      </c>
      <c r="BV119">
        <v>500.03500000000003</v>
      </c>
      <c r="BW119">
        <v>98.739199999999997</v>
      </c>
      <c r="BX119">
        <v>0.199966</v>
      </c>
      <c r="BY119">
        <v>28.405000000000001</v>
      </c>
      <c r="BZ119">
        <v>29.058299999999999</v>
      </c>
      <c r="CA119">
        <v>999.9</v>
      </c>
      <c r="CB119">
        <v>9985</v>
      </c>
      <c r="CC119">
        <v>0</v>
      </c>
      <c r="CD119">
        <v>14.1271</v>
      </c>
      <c r="CE119">
        <v>1699.89</v>
      </c>
      <c r="CF119">
        <v>0.97602999999999995</v>
      </c>
      <c r="CG119">
        <v>2.3970200000000001E-2</v>
      </c>
      <c r="CH119">
        <v>0</v>
      </c>
      <c r="CI119">
        <v>717.75400000000002</v>
      </c>
      <c r="CJ119">
        <v>4.99986</v>
      </c>
      <c r="CK119">
        <v>12397.2</v>
      </c>
      <c r="CL119">
        <v>13808.5</v>
      </c>
      <c r="CM119">
        <v>45.561999999999998</v>
      </c>
      <c r="CN119">
        <v>47.125</v>
      </c>
      <c r="CO119">
        <v>46.375</v>
      </c>
      <c r="CP119">
        <v>46.311999999999998</v>
      </c>
      <c r="CQ119">
        <v>47.311999999999998</v>
      </c>
      <c r="CR119">
        <v>1654.26</v>
      </c>
      <c r="CS119">
        <v>40.630000000000003</v>
      </c>
      <c r="CT119">
        <v>0</v>
      </c>
      <c r="CU119">
        <v>120.30000019073501</v>
      </c>
      <c r="CV119">
        <v>717.98819230769197</v>
      </c>
      <c r="CW119">
        <v>-2.1210598195196502</v>
      </c>
      <c r="CX119">
        <v>-45.206837637808299</v>
      </c>
      <c r="CY119">
        <v>12403.95</v>
      </c>
      <c r="CZ119">
        <v>15</v>
      </c>
      <c r="DA119">
        <v>1566927645.9000001</v>
      </c>
      <c r="DB119" t="s">
        <v>797</v>
      </c>
      <c r="DC119">
        <v>103</v>
      </c>
      <c r="DD119">
        <v>-0.26</v>
      </c>
      <c r="DE119">
        <v>0.189</v>
      </c>
      <c r="DF119">
        <v>175</v>
      </c>
      <c r="DG119">
        <v>21</v>
      </c>
      <c r="DH119">
        <v>0.19</v>
      </c>
      <c r="DI119">
        <v>0.03</v>
      </c>
      <c r="DJ119">
        <v>7.4135032034597002</v>
      </c>
      <c r="DK119">
        <v>13.420921861608299</v>
      </c>
      <c r="DL119">
        <v>3.4897065391404398</v>
      </c>
      <c r="DM119">
        <v>0</v>
      </c>
      <c r="DN119">
        <v>0.21489957008609301</v>
      </c>
      <c r="DO119">
        <v>0.41266188791349701</v>
      </c>
      <c r="DP119">
        <v>0.103286872078706</v>
      </c>
      <c r="DQ119">
        <v>1</v>
      </c>
      <c r="DR119">
        <v>1</v>
      </c>
      <c r="DS119">
        <v>2</v>
      </c>
      <c r="DT119" t="s">
        <v>283</v>
      </c>
      <c r="DU119">
        <v>1.8670599999999999</v>
      </c>
      <c r="DV119">
        <v>1.8635600000000001</v>
      </c>
      <c r="DW119">
        <v>1.8692</v>
      </c>
      <c r="DX119">
        <v>1.8671899999999999</v>
      </c>
      <c r="DY119">
        <v>1.8717999999999999</v>
      </c>
      <c r="DZ119">
        <v>1.86432</v>
      </c>
      <c r="EA119">
        <v>1.86585</v>
      </c>
      <c r="EB119">
        <v>1.86581</v>
      </c>
      <c r="EC119" t="s">
        <v>274</v>
      </c>
      <c r="ED119" t="s">
        <v>19</v>
      </c>
      <c r="EE119" t="s">
        <v>19</v>
      </c>
      <c r="EF119" t="s">
        <v>19</v>
      </c>
      <c r="EG119" t="s">
        <v>275</v>
      </c>
      <c r="EH119" t="s">
        <v>276</v>
      </c>
      <c r="EI119" t="s">
        <v>277</v>
      </c>
      <c r="EJ119" t="s">
        <v>277</v>
      </c>
      <c r="EK119" t="s">
        <v>277</v>
      </c>
      <c r="EL119" t="s">
        <v>277</v>
      </c>
      <c r="EM119">
        <v>0</v>
      </c>
      <c r="EN119">
        <v>100</v>
      </c>
      <c r="EO119">
        <v>100</v>
      </c>
      <c r="EP119">
        <v>-0.26</v>
      </c>
      <c r="EQ119">
        <v>0.189</v>
      </c>
      <c r="ER119">
        <v>2</v>
      </c>
      <c r="ES119">
        <v>343.29199999999997</v>
      </c>
      <c r="ET119">
        <v>507.226</v>
      </c>
      <c r="EU119">
        <v>24.999700000000001</v>
      </c>
      <c r="EV119">
        <v>30.706499999999998</v>
      </c>
      <c r="EW119">
        <v>30</v>
      </c>
      <c r="EX119">
        <v>30.746300000000002</v>
      </c>
      <c r="EY119">
        <v>30.744599999999998</v>
      </c>
      <c r="EZ119">
        <v>11.7685</v>
      </c>
      <c r="FA119">
        <v>27.515999999999998</v>
      </c>
      <c r="FB119">
        <v>7.1962299999999999</v>
      </c>
      <c r="FC119">
        <v>25</v>
      </c>
      <c r="FD119">
        <v>175</v>
      </c>
      <c r="FE119">
        <v>20.8735</v>
      </c>
      <c r="FF119">
        <v>101.143</v>
      </c>
      <c r="FG119">
        <v>101.69499999999999</v>
      </c>
    </row>
    <row r="120" spans="1:163" x14ac:dyDescent="0.2">
      <c r="A120">
        <v>104</v>
      </c>
      <c r="B120">
        <v>1566927801.4000001</v>
      </c>
      <c r="C120">
        <v>14453.6000001431</v>
      </c>
      <c r="D120" t="s">
        <v>798</v>
      </c>
      <c r="E120" t="s">
        <v>799</v>
      </c>
      <c r="F120" t="s">
        <v>779</v>
      </c>
      <c r="G120">
        <v>1566927801.4000001</v>
      </c>
      <c r="H120">
        <f t="shared" si="87"/>
        <v>4.2543141611162422E-3</v>
      </c>
      <c r="I120">
        <f t="shared" si="88"/>
        <v>4.0672662160335644</v>
      </c>
      <c r="J120">
        <f>BR120 - IF(AI120&gt;1, I120*BN120*100/(AK120*CB120), 0)</f>
        <v>94.632095326942789</v>
      </c>
      <c r="K120">
        <f>((Q120-H120/2)*J120-I120)/(Q120+H120/2)</f>
        <v>69.071376882820999</v>
      </c>
      <c r="L120">
        <f>K120*(BW120+BX120)/1000</f>
        <v>6.8338749221072757</v>
      </c>
      <c r="M120">
        <f>(BR120 - IF(AI120&gt;1, I120*BN120*100/(AK120*CB120), 0))*(BW120+BX120)/1000</f>
        <v>9.3628349725587068</v>
      </c>
      <c r="N120">
        <f t="shared" si="89"/>
        <v>0.29350024425798893</v>
      </c>
      <c r="O120">
        <f t="shared" si="90"/>
        <v>2.2449062507112885</v>
      </c>
      <c r="P120">
        <f>H120*(1000-(1000*0.61365*EXP(17.502*T120/(240.97+T120))/(BW120+BX120)+BT120)/2)/(1000*0.61365*EXP(17.502*T120/(240.97+T120))/(BW120+BX120)-BT120)</f>
        <v>0.27372759791338841</v>
      </c>
      <c r="Q120">
        <f t="shared" si="91"/>
        <v>0.17274511378501364</v>
      </c>
      <c r="R120">
        <f t="shared" si="92"/>
        <v>273.58193921400181</v>
      </c>
      <c r="S120">
        <f>(BY120+(R120+2*0.95*0.0000000567*(((BY120+$B$7)+273)^4-(BY120+273)^4)-44100*H120)/(1.84*29.3*O120+8*0.95*0.0000000567*(BY120+273)^3))</f>
        <v>29.052810185117906</v>
      </c>
      <c r="T120">
        <f>($C$7*BZ120+$D$7*CA120+$E$7*S120)</f>
        <v>28.984200000000001</v>
      </c>
      <c r="U120">
        <f>0.61365*EXP(17.502*T120/(240.97+T120))</f>
        <v>4.0180972313779542</v>
      </c>
      <c r="V120">
        <f t="shared" si="93"/>
        <v>65.146405311451005</v>
      </c>
      <c r="W120">
        <f t="shared" si="94"/>
        <v>2.5312635117119999</v>
      </c>
      <c r="X120">
        <f t="shared" si="95"/>
        <v>3.8854998976698276</v>
      </c>
      <c r="Y120">
        <f t="shared" si="96"/>
        <v>1.4868337196659542</v>
      </c>
      <c r="Z120">
        <f>(-H120*44100)</f>
        <v>-187.61525450522629</v>
      </c>
      <c r="AA120">
        <f>2*29.3*O120*0.92*(BY120-T120)</f>
        <v>-70.026445417137751</v>
      </c>
      <c r="AB120">
        <f>2*0.95*0.0000000567*(((BY120+$B$7)+273)^4-(T120+273)^4)</f>
        <v>-6.8466698419064089</v>
      </c>
      <c r="AC120">
        <f t="shared" si="97"/>
        <v>9.0935694497313477</v>
      </c>
      <c r="AD120">
        <v>-4.1046756314958799E-2</v>
      </c>
      <c r="AE120">
        <v>4.60785798568909E-2</v>
      </c>
      <c r="AF120">
        <v>3.44611799890846</v>
      </c>
      <c r="AG120">
        <v>139</v>
      </c>
      <c r="AH120">
        <v>28</v>
      </c>
      <c r="AI120">
        <f t="shared" si="98"/>
        <v>1.0053653783307634</v>
      </c>
      <c r="AJ120">
        <f t="shared" si="99"/>
        <v>0.53653783307634484</v>
      </c>
      <c r="AK120">
        <f t="shared" si="100"/>
        <v>52091.68076246127</v>
      </c>
      <c r="AL120">
        <v>0</v>
      </c>
      <c r="AM120">
        <v>0</v>
      </c>
      <c r="AN120">
        <v>0</v>
      </c>
      <c r="AO120">
        <f t="shared" si="101"/>
        <v>0</v>
      </c>
      <c r="AP120" t="e">
        <f t="shared" si="102"/>
        <v>#DIV/0!</v>
      </c>
      <c r="AQ120">
        <v>-1</v>
      </c>
      <c r="AR120" t="s">
        <v>800</v>
      </c>
      <c r="AS120">
        <v>714.83061538461504</v>
      </c>
      <c r="AT120">
        <v>959.82</v>
      </c>
      <c r="AU120">
        <f t="shared" si="103"/>
        <v>0.25524513410367045</v>
      </c>
      <c r="AV120">
        <v>0.5</v>
      </c>
      <c r="AW120">
        <f t="shared" si="104"/>
        <v>1429.118100100387</v>
      </c>
      <c r="AX120">
        <f>I120</f>
        <v>4.0672662160335644</v>
      </c>
      <c r="AY120">
        <f t="shared" si="105"/>
        <v>182.38772055505299</v>
      </c>
      <c r="AZ120">
        <f t="shared" si="106"/>
        <v>0.44093684232460256</v>
      </c>
      <c r="BA120">
        <f t="shared" si="107"/>
        <v>3.5457295066640185E-3</v>
      </c>
      <c r="BB120">
        <f t="shared" si="108"/>
        <v>-1</v>
      </c>
      <c r="BC120" t="s">
        <v>801</v>
      </c>
      <c r="BD120">
        <v>536.6</v>
      </c>
      <c r="BE120">
        <f t="shared" si="109"/>
        <v>423.22</v>
      </c>
      <c r="BF120">
        <f t="shared" si="110"/>
        <v>0.57887005485417753</v>
      </c>
      <c r="BG120">
        <f t="shared" si="111"/>
        <v>1.7887066716362281</v>
      </c>
      <c r="BH120">
        <f t="shared" si="112"/>
        <v>0.25524513410367045</v>
      </c>
      <c r="BI120" t="e">
        <f t="shared" si="113"/>
        <v>#DIV/0!</v>
      </c>
      <c r="BJ120">
        <f t="shared" si="114"/>
        <v>1699.88</v>
      </c>
      <c r="BK120">
        <f t="shared" si="115"/>
        <v>1429.118100100387</v>
      </c>
      <c r="BL120">
        <f>($B$11*$D$9+$C$11*$D$9+$F$11*((CR120+CJ120)/MAX(CR120+CJ120+CS120, 0.1)*$I$9+CS120/MAX(CR120+CJ120+CS120, 0.1)*$J$9))/($B$11+$C$11+$F$11)</f>
        <v>0.84071705067439284</v>
      </c>
      <c r="BM120">
        <f>($B$11*$K$9+$C$11*$K$9+$F$11*((CR120+CJ120)/MAX(CR120+CJ120+CS120, 0.1)*$P$9+CS120/MAX(CR120+CJ120+CS120, 0.1)*$Q$9))/($B$11+$C$11+$F$11)</f>
        <v>0.19143410134878588</v>
      </c>
      <c r="BN120">
        <v>6</v>
      </c>
      <c r="BO120">
        <v>0.5</v>
      </c>
      <c r="BP120" t="s">
        <v>271</v>
      </c>
      <c r="BQ120">
        <v>1566927801.4000001</v>
      </c>
      <c r="BR120">
        <v>94.632099999999994</v>
      </c>
      <c r="BS120">
        <v>99.968999999999994</v>
      </c>
      <c r="BT120">
        <v>25.584</v>
      </c>
      <c r="BU120">
        <v>20.637499999999999</v>
      </c>
      <c r="BV120">
        <v>500.08300000000003</v>
      </c>
      <c r="BW120">
        <v>98.739400000000003</v>
      </c>
      <c r="BX120">
        <v>0.19991800000000001</v>
      </c>
      <c r="BY120">
        <v>28.4056</v>
      </c>
      <c r="BZ120">
        <v>28.984200000000001</v>
      </c>
      <c r="CA120">
        <v>999.9</v>
      </c>
      <c r="CB120">
        <v>10025</v>
      </c>
      <c r="CC120">
        <v>0</v>
      </c>
      <c r="CD120">
        <v>14.3802</v>
      </c>
      <c r="CE120">
        <v>1699.88</v>
      </c>
      <c r="CF120">
        <v>0.97602999999999995</v>
      </c>
      <c r="CG120">
        <v>2.3970200000000001E-2</v>
      </c>
      <c r="CH120">
        <v>0</v>
      </c>
      <c r="CI120">
        <v>714.47199999999998</v>
      </c>
      <c r="CJ120">
        <v>4.99986</v>
      </c>
      <c r="CK120">
        <v>12342.1</v>
      </c>
      <c r="CL120">
        <v>13808.4</v>
      </c>
      <c r="CM120">
        <v>45.561999999999998</v>
      </c>
      <c r="CN120">
        <v>47.125</v>
      </c>
      <c r="CO120">
        <v>46.375</v>
      </c>
      <c r="CP120">
        <v>46.25</v>
      </c>
      <c r="CQ120">
        <v>47.375</v>
      </c>
      <c r="CR120">
        <v>1654.25</v>
      </c>
      <c r="CS120">
        <v>40.630000000000003</v>
      </c>
      <c r="CT120">
        <v>0</v>
      </c>
      <c r="CU120">
        <v>119.80000019073501</v>
      </c>
      <c r="CV120">
        <v>714.83061538461504</v>
      </c>
      <c r="CW120">
        <v>-3.1466666725310199</v>
      </c>
      <c r="CX120">
        <v>-43.114529945117901</v>
      </c>
      <c r="CY120">
        <v>12349.1653846154</v>
      </c>
      <c r="CZ120">
        <v>15</v>
      </c>
      <c r="DA120">
        <v>1566927760.9000001</v>
      </c>
      <c r="DB120" t="s">
        <v>802</v>
      </c>
      <c r="DC120">
        <v>104</v>
      </c>
      <c r="DD120">
        <v>-0.21199999999999999</v>
      </c>
      <c r="DE120">
        <v>0.183</v>
      </c>
      <c r="DF120">
        <v>100</v>
      </c>
      <c r="DG120">
        <v>21</v>
      </c>
      <c r="DH120">
        <v>0.22</v>
      </c>
      <c r="DI120">
        <v>0.02</v>
      </c>
      <c r="DJ120">
        <v>3.7532027179192</v>
      </c>
      <c r="DK120">
        <v>2.4666643972278499</v>
      </c>
      <c r="DL120">
        <v>0.91442620067708402</v>
      </c>
      <c r="DM120">
        <v>0</v>
      </c>
      <c r="DN120">
        <v>0.26640569970532502</v>
      </c>
      <c r="DO120">
        <v>0.21392761947713401</v>
      </c>
      <c r="DP120">
        <v>6.9522338738725001E-2</v>
      </c>
      <c r="DQ120">
        <v>1</v>
      </c>
      <c r="DR120">
        <v>1</v>
      </c>
      <c r="DS120">
        <v>2</v>
      </c>
      <c r="DT120" t="s">
        <v>283</v>
      </c>
      <c r="DU120">
        <v>1.8670599999999999</v>
      </c>
      <c r="DV120">
        <v>1.8635600000000001</v>
      </c>
      <c r="DW120">
        <v>1.8692</v>
      </c>
      <c r="DX120">
        <v>1.8672</v>
      </c>
      <c r="DY120">
        <v>1.8717999999999999</v>
      </c>
      <c r="DZ120">
        <v>1.86432</v>
      </c>
      <c r="EA120">
        <v>1.8658600000000001</v>
      </c>
      <c r="EB120">
        <v>1.8658399999999999</v>
      </c>
      <c r="EC120" t="s">
        <v>274</v>
      </c>
      <c r="ED120" t="s">
        <v>19</v>
      </c>
      <c r="EE120" t="s">
        <v>19</v>
      </c>
      <c r="EF120" t="s">
        <v>19</v>
      </c>
      <c r="EG120" t="s">
        <v>275</v>
      </c>
      <c r="EH120" t="s">
        <v>276</v>
      </c>
      <c r="EI120" t="s">
        <v>277</v>
      </c>
      <c r="EJ120" t="s">
        <v>277</v>
      </c>
      <c r="EK120" t="s">
        <v>277</v>
      </c>
      <c r="EL120" t="s">
        <v>277</v>
      </c>
      <c r="EM120">
        <v>0</v>
      </c>
      <c r="EN120">
        <v>100</v>
      </c>
      <c r="EO120">
        <v>100</v>
      </c>
      <c r="EP120">
        <v>-0.21199999999999999</v>
      </c>
      <c r="EQ120">
        <v>0.183</v>
      </c>
      <c r="ER120">
        <v>2</v>
      </c>
      <c r="ES120">
        <v>343.255</v>
      </c>
      <c r="ET120">
        <v>506.84199999999998</v>
      </c>
      <c r="EU120">
        <v>24.9999</v>
      </c>
      <c r="EV120">
        <v>30.698499999999999</v>
      </c>
      <c r="EW120">
        <v>30.0001</v>
      </c>
      <c r="EX120">
        <v>30.741</v>
      </c>
      <c r="EY120">
        <v>30.741900000000001</v>
      </c>
      <c r="EZ120">
        <v>8.1090099999999996</v>
      </c>
      <c r="FA120">
        <v>28.626200000000001</v>
      </c>
      <c r="FB120">
        <v>6.4539900000000001</v>
      </c>
      <c r="FC120">
        <v>25</v>
      </c>
      <c r="FD120">
        <v>100</v>
      </c>
      <c r="FE120">
        <v>20.633400000000002</v>
      </c>
      <c r="FF120">
        <v>101.14400000000001</v>
      </c>
      <c r="FG120">
        <v>101.69799999999999</v>
      </c>
    </row>
    <row r="121" spans="1:163" x14ac:dyDescent="0.2">
      <c r="A121">
        <v>105</v>
      </c>
      <c r="B121">
        <v>1566927883.4000001</v>
      </c>
      <c r="C121">
        <v>14535.6000001431</v>
      </c>
      <c r="D121" t="s">
        <v>803</v>
      </c>
      <c r="E121" t="s">
        <v>804</v>
      </c>
      <c r="F121" t="s">
        <v>779</v>
      </c>
      <c r="G121">
        <v>1566927883.4000001</v>
      </c>
      <c r="H121">
        <f t="shared" si="87"/>
        <v>4.2464371952903833E-3</v>
      </c>
      <c r="I121">
        <f t="shared" si="88"/>
        <v>0.2249054657225569</v>
      </c>
      <c r="J121">
        <f>BR121 - IF(AI121&gt;1, I121*BN121*100/(AK121*CB121), 0)</f>
        <v>49.40109974094748</v>
      </c>
      <c r="K121">
        <f>((Q121-H121/2)*J121-I121)/(Q121+H121/2)</f>
        <v>46.946714622840965</v>
      </c>
      <c r="L121">
        <f>K121*(BW121+BX121)/1000</f>
        <v>4.6448768660588051</v>
      </c>
      <c r="M121">
        <f>(BR121 - IF(AI121&gt;1, I121*BN121*100/(AK121*CB121), 0))*(BW121+BX121)/1000</f>
        <v>4.8877121048413157</v>
      </c>
      <c r="N121">
        <f t="shared" si="89"/>
        <v>0.29755482391855109</v>
      </c>
      <c r="O121">
        <f t="shared" si="90"/>
        <v>2.2428641710730992</v>
      </c>
      <c r="P121">
        <f>H121*(1000-(1000*0.61365*EXP(17.502*T121/(240.97+T121))/(BW121+BX121)+BT121)/2)/(1000*0.61365*EXP(17.502*T121/(240.97+T121))/(BW121+BX121)-BT121)</f>
        <v>0.27723523026918151</v>
      </c>
      <c r="Q121">
        <f t="shared" si="91"/>
        <v>0.17498188603487991</v>
      </c>
      <c r="R121">
        <f t="shared" si="92"/>
        <v>273.58513119343343</v>
      </c>
      <c r="S121">
        <f>(BY121+(R121+2*0.95*0.0000000567*(((BY121+$B$7)+273)^4-(BY121+273)^4)-44100*H121)/(1.84*29.3*O121+8*0.95*0.0000000567*(BY121+273)^3))</f>
        <v>29.031202806865991</v>
      </c>
      <c r="T121">
        <f>($C$7*BZ121+$D$7*CA121+$E$7*S121)</f>
        <v>28.932099999999998</v>
      </c>
      <c r="U121">
        <f>0.61365*EXP(17.502*T121/(240.97+T121))</f>
        <v>4.005998000120627</v>
      </c>
      <c r="V121">
        <f t="shared" si="93"/>
        <v>65.482906627996655</v>
      </c>
      <c r="W121">
        <f t="shared" si="94"/>
        <v>2.5406731544358001</v>
      </c>
      <c r="X121">
        <f t="shared" si="95"/>
        <v>3.879902840704931</v>
      </c>
      <c r="Y121">
        <f t="shared" si="96"/>
        <v>1.4653248456848269</v>
      </c>
      <c r="Z121">
        <f>(-H121*44100)</f>
        <v>-187.26788031230589</v>
      </c>
      <c r="AA121">
        <f>2*29.3*O121*0.92*(BY121-T121)</f>
        <v>-66.661703736138989</v>
      </c>
      <c r="AB121">
        <f>2*0.95*0.0000000567*(((BY121+$B$7)+273)^4-(T121+273)^4)</f>
        <v>-6.5211299351854546</v>
      </c>
      <c r="AC121">
        <f t="shared" si="97"/>
        <v>13.13441720980309</v>
      </c>
      <c r="AD121">
        <v>-4.0991915179281198E-2</v>
      </c>
      <c r="AE121">
        <v>4.6017015877745399E-2</v>
      </c>
      <c r="AF121">
        <v>3.44247102226075</v>
      </c>
      <c r="AG121">
        <v>123</v>
      </c>
      <c r="AH121">
        <v>25</v>
      </c>
      <c r="AI121">
        <f t="shared" si="98"/>
        <v>1.0047505778183838</v>
      </c>
      <c r="AJ121">
        <f t="shared" si="99"/>
        <v>0.47505778183838387</v>
      </c>
      <c r="AK121">
        <f t="shared" si="100"/>
        <v>52029.174469435544</v>
      </c>
      <c r="AL121">
        <v>0</v>
      </c>
      <c r="AM121">
        <v>0</v>
      </c>
      <c r="AN121">
        <v>0</v>
      </c>
      <c r="AO121">
        <f t="shared" si="101"/>
        <v>0</v>
      </c>
      <c r="AP121" t="e">
        <f t="shared" si="102"/>
        <v>#DIV/0!</v>
      </c>
      <c r="AQ121">
        <v>-1</v>
      </c>
      <c r="AR121" t="s">
        <v>805</v>
      </c>
      <c r="AS121">
        <v>717.640076923077</v>
      </c>
      <c r="AT121">
        <v>932.81600000000003</v>
      </c>
      <c r="AU121">
        <f t="shared" si="103"/>
        <v>0.23067349088879585</v>
      </c>
      <c r="AV121">
        <v>0.5</v>
      </c>
      <c r="AW121">
        <f t="shared" si="104"/>
        <v>1429.1349001003859</v>
      </c>
      <c r="AX121">
        <f>I121</f>
        <v>0.2249054657225569</v>
      </c>
      <c r="AY121">
        <f t="shared" si="105"/>
        <v>164.83176817858327</v>
      </c>
      <c r="AZ121">
        <f t="shared" si="106"/>
        <v>0.42803296684447956</v>
      </c>
      <c r="BA121">
        <f t="shared" si="107"/>
        <v>8.5709576166428827E-4</v>
      </c>
      <c r="BB121">
        <f t="shared" si="108"/>
        <v>-1</v>
      </c>
      <c r="BC121" t="s">
        <v>806</v>
      </c>
      <c r="BD121">
        <v>533.54</v>
      </c>
      <c r="BE121">
        <f t="shared" si="109"/>
        <v>399.27600000000007</v>
      </c>
      <c r="BF121">
        <f t="shared" si="110"/>
        <v>0.53891524428446236</v>
      </c>
      <c r="BG121">
        <f t="shared" si="111"/>
        <v>1.7483525134010574</v>
      </c>
      <c r="BH121">
        <f t="shared" si="112"/>
        <v>0.23067349088879588</v>
      </c>
      <c r="BI121" t="e">
        <f t="shared" si="113"/>
        <v>#DIV/0!</v>
      </c>
      <c r="BJ121">
        <f t="shared" si="114"/>
        <v>1699.9</v>
      </c>
      <c r="BK121">
        <f t="shared" si="115"/>
        <v>1429.1349001003859</v>
      </c>
      <c r="BL121">
        <f>($B$11*$D$9+$C$11*$D$9+$F$11*((CR121+CJ121)/MAX(CR121+CJ121+CS121, 0.1)*$I$9+CS121/MAX(CR121+CJ121+CS121, 0.1)*$J$9))/($B$11+$C$11+$F$11)</f>
        <v>0.8407170422380057</v>
      </c>
      <c r="BM121">
        <f>($B$11*$K$9+$C$11*$K$9+$F$11*((CR121+CJ121)/MAX(CR121+CJ121+CS121, 0.1)*$P$9+CS121/MAX(CR121+CJ121+CS121, 0.1)*$Q$9))/($B$11+$C$11+$F$11)</f>
        <v>0.1914340844760114</v>
      </c>
      <c r="BN121">
        <v>6</v>
      </c>
      <c r="BO121">
        <v>0.5</v>
      </c>
      <c r="BP121" t="s">
        <v>271</v>
      </c>
      <c r="BQ121">
        <v>1566927883.4000001</v>
      </c>
      <c r="BR121">
        <v>49.4011</v>
      </c>
      <c r="BS121">
        <v>49.921700000000001</v>
      </c>
      <c r="BT121">
        <v>25.679099999999998</v>
      </c>
      <c r="BU121">
        <v>20.735900000000001</v>
      </c>
      <c r="BV121">
        <v>499.755</v>
      </c>
      <c r="BW121">
        <v>98.736500000000007</v>
      </c>
      <c r="BX121">
        <v>0.20283799999999999</v>
      </c>
      <c r="BY121">
        <v>28.380800000000001</v>
      </c>
      <c r="BZ121">
        <v>28.932099999999998</v>
      </c>
      <c r="CA121">
        <v>999.9</v>
      </c>
      <c r="CB121">
        <v>10011.9</v>
      </c>
      <c r="CC121">
        <v>0</v>
      </c>
      <c r="CD121">
        <v>14.176600000000001</v>
      </c>
      <c r="CE121">
        <v>1699.9</v>
      </c>
      <c r="CF121">
        <v>0.97602999999999995</v>
      </c>
      <c r="CG121">
        <v>2.3970200000000001E-2</v>
      </c>
      <c r="CH121">
        <v>0</v>
      </c>
      <c r="CI121">
        <v>717.41700000000003</v>
      </c>
      <c r="CJ121">
        <v>4.99986</v>
      </c>
      <c r="CK121">
        <v>12392.2</v>
      </c>
      <c r="CL121">
        <v>13808.6</v>
      </c>
      <c r="CM121">
        <v>45.561999999999998</v>
      </c>
      <c r="CN121">
        <v>47.125</v>
      </c>
      <c r="CO121">
        <v>46.375</v>
      </c>
      <c r="CP121">
        <v>46.25</v>
      </c>
      <c r="CQ121">
        <v>47.375</v>
      </c>
      <c r="CR121">
        <v>1654.27</v>
      </c>
      <c r="CS121">
        <v>40.630000000000003</v>
      </c>
      <c r="CT121">
        <v>0</v>
      </c>
      <c r="CU121">
        <v>81.400000095367403</v>
      </c>
      <c r="CV121">
        <v>717.640076923077</v>
      </c>
      <c r="CW121">
        <v>-0.74673503719036805</v>
      </c>
      <c r="CX121">
        <v>-9.1623931402265502</v>
      </c>
      <c r="CY121">
        <v>12394.746153846199</v>
      </c>
      <c r="CZ121">
        <v>15</v>
      </c>
      <c r="DA121">
        <v>1566927875.9000001</v>
      </c>
      <c r="DB121" t="s">
        <v>807</v>
      </c>
      <c r="DC121">
        <v>105</v>
      </c>
      <c r="DD121">
        <v>-0.20100000000000001</v>
      </c>
      <c r="DE121">
        <v>0.17599999999999999</v>
      </c>
      <c r="DF121">
        <v>50</v>
      </c>
      <c r="DG121">
        <v>21</v>
      </c>
      <c r="DH121">
        <v>0.38</v>
      </c>
      <c r="DI121">
        <v>0.02</v>
      </c>
      <c r="DJ121">
        <v>7.3883205955318901E-2</v>
      </c>
      <c r="DK121">
        <v>-0.24449125640965699</v>
      </c>
      <c r="DL121">
        <v>0.123032496091427</v>
      </c>
      <c r="DM121">
        <v>1</v>
      </c>
      <c r="DN121">
        <v>9.1633432810214396E-2</v>
      </c>
      <c r="DO121">
        <v>-0.25223832418341902</v>
      </c>
      <c r="DP121">
        <v>0.12461016657387</v>
      </c>
      <c r="DQ121">
        <v>1</v>
      </c>
      <c r="DR121">
        <v>2</v>
      </c>
      <c r="DS121">
        <v>2</v>
      </c>
      <c r="DT121" t="s">
        <v>273</v>
      </c>
      <c r="DU121">
        <v>1.8670500000000001</v>
      </c>
      <c r="DV121">
        <v>1.8635600000000001</v>
      </c>
      <c r="DW121">
        <v>1.8692</v>
      </c>
      <c r="DX121">
        <v>1.8671800000000001</v>
      </c>
      <c r="DY121">
        <v>1.8717999999999999</v>
      </c>
      <c r="DZ121">
        <v>1.8643099999999999</v>
      </c>
      <c r="EA121">
        <v>1.8658600000000001</v>
      </c>
      <c r="EB121">
        <v>1.86582</v>
      </c>
      <c r="EC121" t="s">
        <v>274</v>
      </c>
      <c r="ED121" t="s">
        <v>19</v>
      </c>
      <c r="EE121" t="s">
        <v>19</v>
      </c>
      <c r="EF121" t="s">
        <v>19</v>
      </c>
      <c r="EG121" t="s">
        <v>275</v>
      </c>
      <c r="EH121" t="s">
        <v>276</v>
      </c>
      <c r="EI121" t="s">
        <v>277</v>
      </c>
      <c r="EJ121" t="s">
        <v>277</v>
      </c>
      <c r="EK121" t="s">
        <v>277</v>
      </c>
      <c r="EL121" t="s">
        <v>277</v>
      </c>
      <c r="EM121">
        <v>0</v>
      </c>
      <c r="EN121">
        <v>100</v>
      </c>
      <c r="EO121">
        <v>100</v>
      </c>
      <c r="EP121">
        <v>-0.20100000000000001</v>
      </c>
      <c r="EQ121">
        <v>0.17599999999999999</v>
      </c>
      <c r="ER121">
        <v>2</v>
      </c>
      <c r="ES121">
        <v>358.96699999999998</v>
      </c>
      <c r="ET121">
        <v>506.26100000000002</v>
      </c>
      <c r="EU121">
        <v>24.999700000000001</v>
      </c>
      <c r="EV121">
        <v>30.695799999999998</v>
      </c>
      <c r="EW121">
        <v>30</v>
      </c>
      <c r="EX121">
        <v>30.765000000000001</v>
      </c>
      <c r="EY121">
        <v>30.750399999999999</v>
      </c>
      <c r="EZ121">
        <v>5.6609800000000003</v>
      </c>
      <c r="FA121">
        <v>28.5246</v>
      </c>
      <c r="FB121">
        <v>6.0835400000000002</v>
      </c>
      <c r="FC121">
        <v>25</v>
      </c>
      <c r="FD121">
        <v>50</v>
      </c>
      <c r="FE121">
        <v>20.5137</v>
      </c>
      <c r="FF121">
        <v>101.143</v>
      </c>
      <c r="FG121">
        <v>101.69799999999999</v>
      </c>
    </row>
    <row r="122" spans="1:163" x14ac:dyDescent="0.2">
      <c r="A122">
        <v>106</v>
      </c>
      <c r="B122">
        <v>1566928001.4000001</v>
      </c>
      <c r="C122">
        <v>14653.6000001431</v>
      </c>
      <c r="D122" t="s">
        <v>808</v>
      </c>
      <c r="E122" t="s">
        <v>809</v>
      </c>
      <c r="F122" t="s">
        <v>779</v>
      </c>
      <c r="G122">
        <v>1566928001.4000001</v>
      </c>
      <c r="H122">
        <f t="shared" si="87"/>
        <v>4.5273505518154946E-3</v>
      </c>
      <c r="I122">
        <f t="shared" si="88"/>
        <v>26.302204251093592</v>
      </c>
      <c r="J122">
        <f>BR122 - IF(AI122&gt;1, I122*BN122*100/(AK122*CB122), 0)</f>
        <v>366.63696974537822</v>
      </c>
      <c r="K122">
        <f>((Q122-H122/2)*J122-I122)/(Q122+H122/2)</f>
        <v>221.06682582123469</v>
      </c>
      <c r="L122">
        <f>K122*(BW122+BX122)/1000</f>
        <v>21.871147816819541</v>
      </c>
      <c r="M122">
        <f>(BR122 - IF(AI122&gt;1, I122*BN122*100/(AK122*CB122), 0))*(BW122+BX122)/1000</f>
        <v>36.273065081670488</v>
      </c>
      <c r="N122">
        <f t="shared" si="89"/>
        <v>0.32450154035352641</v>
      </c>
      <c r="O122">
        <f t="shared" si="90"/>
        <v>2.2438869415073834</v>
      </c>
      <c r="P122">
        <f>H122*(1000-(1000*0.61365*EXP(17.502*T122/(240.97+T122))/(BW122+BX122)+BT122)/2)/(1000*0.61365*EXP(17.502*T122/(240.97+T122))/(BW122+BX122)-BT122)</f>
        <v>0.30050420126475713</v>
      </c>
      <c r="Q122">
        <f t="shared" si="91"/>
        <v>0.1898230918633575</v>
      </c>
      <c r="R122">
        <f t="shared" si="92"/>
        <v>273.59311114201438</v>
      </c>
      <c r="S122">
        <f>(BY122+(R122+2*0.95*0.0000000567*(((BY122+$B$7)+273)^4-(BY122+273)^4)-44100*H122)/(1.84*29.3*O122+8*0.95*0.0000000567*(BY122+273)^3))</f>
        <v>28.930389141775802</v>
      </c>
      <c r="T122">
        <f>($C$7*BZ122+$D$7*CA122+$E$7*S122)</f>
        <v>28.768699999999999</v>
      </c>
      <c r="U122">
        <f>0.61365*EXP(17.502*T122/(240.97+T122))</f>
        <v>3.9682572887081613</v>
      </c>
      <c r="V122">
        <f t="shared" si="93"/>
        <v>65.149117816353055</v>
      </c>
      <c r="W122">
        <f t="shared" si="94"/>
        <v>2.5266500007844002</v>
      </c>
      <c r="X122">
        <f t="shared" si="95"/>
        <v>3.8782566602155688</v>
      </c>
      <c r="Y122">
        <f t="shared" si="96"/>
        <v>1.4416072879237611</v>
      </c>
      <c r="Z122">
        <f>(-H122*44100)</f>
        <v>-199.65615933506331</v>
      </c>
      <c r="AA122">
        <f>2*29.3*O122*0.92*(BY122-T122)</f>
        <v>-47.808305438823695</v>
      </c>
      <c r="AB122">
        <f>2*0.95*0.0000000567*(((BY122+$B$7)+273)^4-(T122+273)^4)</f>
        <v>-4.6707103302308663</v>
      </c>
      <c r="AC122">
        <f t="shared" si="97"/>
        <v>21.457936037896516</v>
      </c>
      <c r="AD122">
        <v>-4.1019376625624097E-2</v>
      </c>
      <c r="AE122">
        <v>4.6047843757020097E-2</v>
      </c>
      <c r="AF122">
        <v>3.4442974374877302</v>
      </c>
      <c r="AG122">
        <v>138</v>
      </c>
      <c r="AH122">
        <v>28</v>
      </c>
      <c r="AI122">
        <f t="shared" si="98"/>
        <v>1.0053294393077077</v>
      </c>
      <c r="AJ122">
        <f t="shared" si="99"/>
        <v>0.5329439307707684</v>
      </c>
      <c r="AK122">
        <f t="shared" si="100"/>
        <v>52063.811824938588</v>
      </c>
      <c r="AL122">
        <v>0</v>
      </c>
      <c r="AM122">
        <v>0</v>
      </c>
      <c r="AN122">
        <v>0</v>
      </c>
      <c r="AO122">
        <f t="shared" si="101"/>
        <v>0</v>
      </c>
      <c r="AP122" t="e">
        <f t="shared" si="102"/>
        <v>#DIV/0!</v>
      </c>
      <c r="AQ122">
        <v>-1</v>
      </c>
      <c r="AR122" t="s">
        <v>810</v>
      </c>
      <c r="AS122">
        <v>725.7</v>
      </c>
      <c r="AT122">
        <v>1118.46</v>
      </c>
      <c r="AU122">
        <f t="shared" si="103"/>
        <v>0.35116141837884229</v>
      </c>
      <c r="AV122">
        <v>0.5</v>
      </c>
      <c r="AW122">
        <f t="shared" si="104"/>
        <v>1429.1769001003829</v>
      </c>
      <c r="AX122">
        <f>I122</f>
        <v>26.302204251093592</v>
      </c>
      <c r="AY122">
        <f t="shared" si="105"/>
        <v>250.93589367676373</v>
      </c>
      <c r="AZ122">
        <f t="shared" si="106"/>
        <v>0.54026071562684408</v>
      </c>
      <c r="BA122">
        <f t="shared" si="107"/>
        <v>1.9103446360752074E-2</v>
      </c>
      <c r="BB122">
        <f t="shared" si="108"/>
        <v>-1</v>
      </c>
      <c r="BC122" t="s">
        <v>811</v>
      </c>
      <c r="BD122">
        <v>514.20000000000005</v>
      </c>
      <c r="BE122">
        <f t="shared" si="109"/>
        <v>604.26</v>
      </c>
      <c r="BF122">
        <f t="shared" si="110"/>
        <v>0.64998510574918078</v>
      </c>
      <c r="BG122">
        <f t="shared" si="111"/>
        <v>2.1751458576429403</v>
      </c>
      <c r="BH122">
        <f t="shared" si="112"/>
        <v>0.35116141837884229</v>
      </c>
      <c r="BI122" t="e">
        <f t="shared" si="113"/>
        <v>#DIV/0!</v>
      </c>
      <c r="BJ122">
        <f t="shared" si="114"/>
        <v>1699.95</v>
      </c>
      <c r="BK122">
        <f t="shared" si="115"/>
        <v>1429.1769001003829</v>
      </c>
      <c r="BL122">
        <f>($B$11*$D$9+$C$11*$D$9+$F$11*((CR122+CJ122)/MAX(CR122+CJ122+CS122, 0.1)*$I$9+CS122/MAX(CR122+CJ122+CS122, 0.1)*$J$9))/($B$11+$C$11+$F$11)</f>
        <v>0.84071702114790603</v>
      </c>
      <c r="BM122">
        <f>($B$11*$K$9+$C$11*$K$9+$F$11*((CR122+CJ122)/MAX(CR122+CJ122+CS122, 0.1)*$P$9+CS122/MAX(CR122+CJ122+CS122, 0.1)*$Q$9))/($B$11+$C$11+$F$11)</f>
        <v>0.19143404229581215</v>
      </c>
      <c r="BN122">
        <v>6</v>
      </c>
      <c r="BO122">
        <v>0.5</v>
      </c>
      <c r="BP122" t="s">
        <v>271</v>
      </c>
      <c r="BQ122">
        <v>1566928001.4000001</v>
      </c>
      <c r="BR122">
        <v>366.637</v>
      </c>
      <c r="BS122">
        <v>400.02499999999998</v>
      </c>
      <c r="BT122">
        <v>25.538599999999999</v>
      </c>
      <c r="BU122">
        <v>20.273199999999999</v>
      </c>
      <c r="BV122">
        <v>499.988</v>
      </c>
      <c r="BW122">
        <v>98.7346</v>
      </c>
      <c r="BX122">
        <v>0.19995399999999999</v>
      </c>
      <c r="BY122">
        <v>28.3735</v>
      </c>
      <c r="BZ122">
        <v>28.768699999999999</v>
      </c>
      <c r="CA122">
        <v>999.9</v>
      </c>
      <c r="CB122">
        <v>10018.799999999999</v>
      </c>
      <c r="CC122">
        <v>0</v>
      </c>
      <c r="CD122">
        <v>13.9892</v>
      </c>
      <c r="CE122">
        <v>1699.95</v>
      </c>
      <c r="CF122">
        <v>0.97602999999999995</v>
      </c>
      <c r="CG122">
        <v>2.3970200000000001E-2</v>
      </c>
      <c r="CH122">
        <v>0</v>
      </c>
      <c r="CI122">
        <v>725.81100000000004</v>
      </c>
      <c r="CJ122">
        <v>4.99986</v>
      </c>
      <c r="CK122">
        <v>12535.2</v>
      </c>
      <c r="CL122">
        <v>13809</v>
      </c>
      <c r="CM122">
        <v>45.5</v>
      </c>
      <c r="CN122">
        <v>47.061999999999998</v>
      </c>
      <c r="CO122">
        <v>46.311999999999998</v>
      </c>
      <c r="CP122">
        <v>46.186999999999998</v>
      </c>
      <c r="CQ122">
        <v>47.311999999999998</v>
      </c>
      <c r="CR122">
        <v>1654.32</v>
      </c>
      <c r="CS122">
        <v>40.630000000000003</v>
      </c>
      <c r="CT122">
        <v>0</v>
      </c>
      <c r="CU122">
        <v>117.5</v>
      </c>
      <c r="CV122">
        <v>725.7</v>
      </c>
      <c r="CW122">
        <v>-0.36006837198151698</v>
      </c>
      <c r="CX122">
        <v>-0.543589722815087</v>
      </c>
      <c r="CY122">
        <v>12535.811538461499</v>
      </c>
      <c r="CZ122">
        <v>15</v>
      </c>
      <c r="DA122">
        <v>1566927956.4000001</v>
      </c>
      <c r="DB122" t="s">
        <v>812</v>
      </c>
      <c r="DC122">
        <v>106</v>
      </c>
      <c r="DD122">
        <v>-0.113</v>
      </c>
      <c r="DE122">
        <v>0.17199999999999999</v>
      </c>
      <c r="DF122">
        <v>400</v>
      </c>
      <c r="DG122">
        <v>20</v>
      </c>
      <c r="DH122">
        <v>0.03</v>
      </c>
      <c r="DI122">
        <v>0.02</v>
      </c>
      <c r="DJ122">
        <v>26.222748113841401</v>
      </c>
      <c r="DK122">
        <v>8.2955078182742295E-2</v>
      </c>
      <c r="DL122">
        <v>0.14606456271377299</v>
      </c>
      <c r="DM122">
        <v>1</v>
      </c>
      <c r="DN122">
        <v>0.31999794787854102</v>
      </c>
      <c r="DO122">
        <v>2.4138282542395601E-2</v>
      </c>
      <c r="DP122">
        <v>5.2151164890734897E-3</v>
      </c>
      <c r="DQ122">
        <v>1</v>
      </c>
      <c r="DR122">
        <v>2</v>
      </c>
      <c r="DS122">
        <v>2</v>
      </c>
      <c r="DT122" t="s">
        <v>273</v>
      </c>
      <c r="DU122">
        <v>1.86707</v>
      </c>
      <c r="DV122">
        <v>1.8635600000000001</v>
      </c>
      <c r="DW122">
        <v>1.8692</v>
      </c>
      <c r="DX122">
        <v>1.8672200000000001</v>
      </c>
      <c r="DY122">
        <v>1.8717999999999999</v>
      </c>
      <c r="DZ122">
        <v>1.86432</v>
      </c>
      <c r="EA122">
        <v>1.8658600000000001</v>
      </c>
      <c r="EB122">
        <v>1.8658300000000001</v>
      </c>
      <c r="EC122" t="s">
        <v>274</v>
      </c>
      <c r="ED122" t="s">
        <v>19</v>
      </c>
      <c r="EE122" t="s">
        <v>19</v>
      </c>
      <c r="EF122" t="s">
        <v>19</v>
      </c>
      <c r="EG122" t="s">
        <v>275</v>
      </c>
      <c r="EH122" t="s">
        <v>276</v>
      </c>
      <c r="EI122" t="s">
        <v>277</v>
      </c>
      <c r="EJ122" t="s">
        <v>277</v>
      </c>
      <c r="EK122" t="s">
        <v>277</v>
      </c>
      <c r="EL122" t="s">
        <v>277</v>
      </c>
      <c r="EM122">
        <v>0</v>
      </c>
      <c r="EN122">
        <v>100</v>
      </c>
      <c r="EO122">
        <v>100</v>
      </c>
      <c r="EP122">
        <v>-0.113</v>
      </c>
      <c r="EQ122">
        <v>0.17199999999999999</v>
      </c>
      <c r="ER122">
        <v>2</v>
      </c>
      <c r="ES122">
        <v>343.79599999999999</v>
      </c>
      <c r="ET122">
        <v>507.35599999999999</v>
      </c>
      <c r="EU122">
        <v>25.000299999999999</v>
      </c>
      <c r="EV122">
        <v>30.677199999999999</v>
      </c>
      <c r="EW122">
        <v>30.0001</v>
      </c>
      <c r="EX122">
        <v>30.727599999999999</v>
      </c>
      <c r="EY122">
        <v>30.726700000000001</v>
      </c>
      <c r="EZ122">
        <v>22.156400000000001</v>
      </c>
      <c r="FA122">
        <v>30.065899999999999</v>
      </c>
      <c r="FB122">
        <v>4.9478200000000001</v>
      </c>
      <c r="FC122">
        <v>25</v>
      </c>
      <c r="FD122">
        <v>400</v>
      </c>
      <c r="FE122">
        <v>20.2498</v>
      </c>
      <c r="FF122">
        <v>101.148</v>
      </c>
      <c r="FG122">
        <v>101.705</v>
      </c>
    </row>
    <row r="123" spans="1:163" x14ac:dyDescent="0.2">
      <c r="A123">
        <v>107</v>
      </c>
      <c r="B123">
        <v>1566928121.9000001</v>
      </c>
      <c r="C123">
        <v>14774.1000001431</v>
      </c>
      <c r="D123" t="s">
        <v>813</v>
      </c>
      <c r="E123" t="s">
        <v>814</v>
      </c>
      <c r="F123" t="s">
        <v>779</v>
      </c>
      <c r="G123">
        <v>1566928121.9000001</v>
      </c>
      <c r="H123">
        <f t="shared" si="87"/>
        <v>4.7173006596172235E-3</v>
      </c>
      <c r="I123">
        <f t="shared" si="88"/>
        <v>32.491364370845012</v>
      </c>
      <c r="J123">
        <f>BR123 - IF(AI123&gt;1, I123*BN123*100/(AK123*CB123), 0)</f>
        <v>458.57096239005193</v>
      </c>
      <c r="K123">
        <f>((Q123-H123/2)*J123-I123)/(Q123+H123/2)</f>
        <v>288.40479564513197</v>
      </c>
      <c r="L123">
        <f>K123*(BW123+BX123)/1000</f>
        <v>28.533971888250221</v>
      </c>
      <c r="M123">
        <f>(BR123 - IF(AI123&gt;1, I123*BN123*100/(AK123*CB123), 0))*(BW123+BX123)/1000</f>
        <v>45.369741235876887</v>
      </c>
      <c r="N123">
        <f t="shared" si="89"/>
        <v>0.34558467418460032</v>
      </c>
      <c r="O123">
        <f t="shared" si="90"/>
        <v>2.2389613494346374</v>
      </c>
      <c r="P123">
        <f>H123*(1000-(1000*0.61365*EXP(17.502*T123/(240.97+T123))/(BW123+BX123)+BT123)/2)/(1000*0.61365*EXP(17.502*T123/(240.97+T123))/(BW123+BX123)-BT123)</f>
        <v>0.31845258976369439</v>
      </c>
      <c r="Q123">
        <f t="shared" si="91"/>
        <v>0.20129276955647424</v>
      </c>
      <c r="R123">
        <f t="shared" si="92"/>
        <v>273.59151515229797</v>
      </c>
      <c r="S123">
        <f>(BY123+(R123+2*0.95*0.0000000567*(((BY123+$B$7)+273)^4-(BY123+273)^4)-44100*H123)/(1.84*29.3*O123+8*0.95*0.0000000567*(BY123+273)^3))</f>
        <v>28.853279686615551</v>
      </c>
      <c r="T123">
        <f>($C$7*BZ123+$D$7*CA123+$E$7*S123)</f>
        <v>28.660299999999999</v>
      </c>
      <c r="U123">
        <f>0.61365*EXP(17.502*T123/(240.97+T123))</f>
        <v>3.9433914246805584</v>
      </c>
      <c r="V123">
        <f t="shared" si="93"/>
        <v>65.18218877422413</v>
      </c>
      <c r="W123">
        <f t="shared" si="94"/>
        <v>2.5257289953066002</v>
      </c>
      <c r="X123">
        <f t="shared" si="95"/>
        <v>3.8748760095417101</v>
      </c>
      <c r="Y123">
        <f t="shared" si="96"/>
        <v>1.4176624293739581</v>
      </c>
      <c r="Z123">
        <f>(-H123*44100)</f>
        <v>-208.03295908911954</v>
      </c>
      <c r="AA123">
        <f>2*29.3*O123*0.92*(BY123-T123)</f>
        <v>-36.429337672903358</v>
      </c>
      <c r="AB123">
        <f>2*0.95*0.0000000567*(((BY123+$B$7)+273)^4-(T123+273)^4)</f>
        <v>-3.5646637095520362</v>
      </c>
      <c r="AC123">
        <f t="shared" si="97"/>
        <v>25.564554680723063</v>
      </c>
      <c r="AD123">
        <v>-4.0887227170702103E-2</v>
      </c>
      <c r="AE123">
        <v>4.5899494416942202E-2</v>
      </c>
      <c r="AF123">
        <v>3.4355045610782602</v>
      </c>
      <c r="AG123">
        <v>138</v>
      </c>
      <c r="AH123">
        <v>28</v>
      </c>
      <c r="AI123">
        <f t="shared" si="98"/>
        <v>1.0053457729308519</v>
      </c>
      <c r="AJ123">
        <f t="shared" si="99"/>
        <v>0.5345772930851922</v>
      </c>
      <c r="AK123">
        <f t="shared" si="100"/>
        <v>51905.577905774713</v>
      </c>
      <c r="AL123">
        <v>0</v>
      </c>
      <c r="AM123">
        <v>0</v>
      </c>
      <c r="AN123">
        <v>0</v>
      </c>
      <c r="AO123">
        <f t="shared" si="101"/>
        <v>0</v>
      </c>
      <c r="AP123" t="e">
        <f t="shared" si="102"/>
        <v>#DIV/0!</v>
      </c>
      <c r="AQ123">
        <v>-1</v>
      </c>
      <c r="AR123" t="s">
        <v>815</v>
      </c>
      <c r="AS123">
        <v>736.42753846153903</v>
      </c>
      <c r="AT123">
        <v>1170.02</v>
      </c>
      <c r="AU123">
        <f t="shared" si="103"/>
        <v>0.37058551267368156</v>
      </c>
      <c r="AV123">
        <v>0.5</v>
      </c>
      <c r="AW123">
        <f t="shared" si="104"/>
        <v>1429.1685001003834</v>
      </c>
      <c r="AX123">
        <f>I123</f>
        <v>32.491364370845012</v>
      </c>
      <c r="AY123">
        <f t="shared" si="105"/>
        <v>264.81457065338856</v>
      </c>
      <c r="AZ123">
        <f t="shared" si="106"/>
        <v>0.56009298986342104</v>
      </c>
      <c r="BA123">
        <f t="shared" si="107"/>
        <v>2.3434160750459173E-2</v>
      </c>
      <c r="BB123">
        <f t="shared" si="108"/>
        <v>-1</v>
      </c>
      <c r="BC123" t="s">
        <v>816</v>
      </c>
      <c r="BD123">
        <v>514.70000000000005</v>
      </c>
      <c r="BE123">
        <f t="shared" si="109"/>
        <v>655.31999999999994</v>
      </c>
      <c r="BF123">
        <f t="shared" si="110"/>
        <v>0.66164997488015165</v>
      </c>
      <c r="BG123">
        <f t="shared" si="111"/>
        <v>2.2732076938022145</v>
      </c>
      <c r="BH123">
        <f t="shared" si="112"/>
        <v>0.37058551267368162</v>
      </c>
      <c r="BI123" t="e">
        <f t="shared" si="113"/>
        <v>#DIV/0!</v>
      </c>
      <c r="BJ123">
        <f t="shared" si="114"/>
        <v>1699.94</v>
      </c>
      <c r="BK123">
        <f t="shared" si="115"/>
        <v>1429.1685001003834</v>
      </c>
      <c r="BL123">
        <f>($B$11*$D$9+$C$11*$D$9+$F$11*((CR123+CJ123)/MAX(CR123+CJ123+CS123, 0.1)*$I$9+CS123/MAX(CR123+CJ123+CS123, 0.1)*$J$9))/($B$11+$C$11+$F$11)</f>
        <v>0.84071702536582671</v>
      </c>
      <c r="BM123">
        <f>($B$11*$K$9+$C$11*$K$9+$F$11*((CR123+CJ123)/MAX(CR123+CJ123+CS123, 0.1)*$P$9+CS123/MAX(CR123+CJ123+CS123, 0.1)*$Q$9))/($B$11+$C$11+$F$11)</f>
        <v>0.19143405073165354</v>
      </c>
      <c r="BN123">
        <v>6</v>
      </c>
      <c r="BO123">
        <v>0.5</v>
      </c>
      <c r="BP123" t="s">
        <v>271</v>
      </c>
      <c r="BQ123">
        <v>1566928121.9000001</v>
      </c>
      <c r="BR123">
        <v>458.57100000000003</v>
      </c>
      <c r="BS123">
        <v>499.93900000000002</v>
      </c>
      <c r="BT123">
        <v>25.528600000000001</v>
      </c>
      <c r="BU123">
        <v>20.043800000000001</v>
      </c>
      <c r="BV123">
        <v>500.12299999999999</v>
      </c>
      <c r="BW123">
        <v>98.737300000000005</v>
      </c>
      <c r="BX123">
        <v>0.199931</v>
      </c>
      <c r="BY123">
        <v>28.358499999999999</v>
      </c>
      <c r="BZ123">
        <v>28.660299999999999</v>
      </c>
      <c r="CA123">
        <v>999.9</v>
      </c>
      <c r="CB123">
        <v>9986.25</v>
      </c>
      <c r="CC123">
        <v>0</v>
      </c>
      <c r="CD123">
        <v>13.704000000000001</v>
      </c>
      <c r="CE123">
        <v>1699.94</v>
      </c>
      <c r="CF123">
        <v>0.97602999999999995</v>
      </c>
      <c r="CG123">
        <v>2.3970200000000001E-2</v>
      </c>
      <c r="CH123">
        <v>0</v>
      </c>
      <c r="CI123">
        <v>736.20299999999997</v>
      </c>
      <c r="CJ123">
        <v>4.99986</v>
      </c>
      <c r="CK123">
        <v>12720</v>
      </c>
      <c r="CL123">
        <v>13809</v>
      </c>
      <c r="CM123">
        <v>45.561999999999998</v>
      </c>
      <c r="CN123">
        <v>47.061999999999998</v>
      </c>
      <c r="CO123">
        <v>46.311999999999998</v>
      </c>
      <c r="CP123">
        <v>46.186999999999998</v>
      </c>
      <c r="CQ123">
        <v>47.311999999999998</v>
      </c>
      <c r="CR123">
        <v>1654.31</v>
      </c>
      <c r="CS123">
        <v>40.630000000000003</v>
      </c>
      <c r="CT123">
        <v>0</v>
      </c>
      <c r="CU123">
        <v>120</v>
      </c>
      <c r="CV123">
        <v>736.42753846153903</v>
      </c>
      <c r="CW123">
        <v>-1.7856410261398401</v>
      </c>
      <c r="CX123">
        <v>-15.476923062657701</v>
      </c>
      <c r="CY123">
        <v>12723.811538461499</v>
      </c>
      <c r="CZ123">
        <v>15</v>
      </c>
      <c r="DA123">
        <v>1566928077.4000001</v>
      </c>
      <c r="DB123" t="s">
        <v>817</v>
      </c>
      <c r="DC123">
        <v>107</v>
      </c>
      <c r="DD123">
        <v>-0.155</v>
      </c>
      <c r="DE123">
        <v>0.16700000000000001</v>
      </c>
      <c r="DF123">
        <v>500</v>
      </c>
      <c r="DG123">
        <v>20</v>
      </c>
      <c r="DH123">
        <v>0.04</v>
      </c>
      <c r="DI123">
        <v>0.02</v>
      </c>
      <c r="DJ123">
        <v>32.456246091771902</v>
      </c>
      <c r="DK123">
        <v>0.37223230166510501</v>
      </c>
      <c r="DL123">
        <v>0.65508704273365403</v>
      </c>
      <c r="DM123">
        <v>0</v>
      </c>
      <c r="DN123">
        <v>0.33913830580068899</v>
      </c>
      <c r="DO123">
        <v>3.7794583347091203E-2</v>
      </c>
      <c r="DP123">
        <v>1.16764977456852E-2</v>
      </c>
      <c r="DQ123">
        <v>1</v>
      </c>
      <c r="DR123">
        <v>1</v>
      </c>
      <c r="DS123">
        <v>2</v>
      </c>
      <c r="DT123" t="s">
        <v>283</v>
      </c>
      <c r="DU123">
        <v>1.86703</v>
      </c>
      <c r="DV123">
        <v>1.8635600000000001</v>
      </c>
      <c r="DW123">
        <v>1.8691899999999999</v>
      </c>
      <c r="DX123">
        <v>1.8671899999999999</v>
      </c>
      <c r="DY123">
        <v>1.8717999999999999</v>
      </c>
      <c r="DZ123">
        <v>1.86432</v>
      </c>
      <c r="EA123">
        <v>1.86585</v>
      </c>
      <c r="EB123">
        <v>1.8658399999999999</v>
      </c>
      <c r="EC123" t="s">
        <v>274</v>
      </c>
      <c r="ED123" t="s">
        <v>19</v>
      </c>
      <c r="EE123" t="s">
        <v>19</v>
      </c>
      <c r="EF123" t="s">
        <v>19</v>
      </c>
      <c r="EG123" t="s">
        <v>275</v>
      </c>
      <c r="EH123" t="s">
        <v>276</v>
      </c>
      <c r="EI123" t="s">
        <v>277</v>
      </c>
      <c r="EJ123" t="s">
        <v>277</v>
      </c>
      <c r="EK123" t="s">
        <v>277</v>
      </c>
      <c r="EL123" t="s">
        <v>277</v>
      </c>
      <c r="EM123">
        <v>0</v>
      </c>
      <c r="EN123">
        <v>100</v>
      </c>
      <c r="EO123">
        <v>100</v>
      </c>
      <c r="EP123">
        <v>-0.155</v>
      </c>
      <c r="EQ123">
        <v>0.16700000000000001</v>
      </c>
      <c r="ER123">
        <v>2</v>
      </c>
      <c r="ES123">
        <v>343.71300000000002</v>
      </c>
      <c r="ET123">
        <v>507.58199999999999</v>
      </c>
      <c r="EU123">
        <v>24.999500000000001</v>
      </c>
      <c r="EV123">
        <v>30.666499999999999</v>
      </c>
      <c r="EW123">
        <v>29.9999</v>
      </c>
      <c r="EX123">
        <v>30.7164</v>
      </c>
      <c r="EY123">
        <v>30.715399999999999</v>
      </c>
      <c r="EZ123">
        <v>26.467300000000002</v>
      </c>
      <c r="FA123">
        <v>30.744499999999999</v>
      </c>
      <c r="FB123">
        <v>3.4531900000000002</v>
      </c>
      <c r="FC123">
        <v>25</v>
      </c>
      <c r="FD123">
        <v>500</v>
      </c>
      <c r="FE123">
        <v>20.032599999999999</v>
      </c>
      <c r="FF123">
        <v>101.15</v>
      </c>
      <c r="FG123">
        <v>101.708</v>
      </c>
    </row>
    <row r="124" spans="1:163" x14ac:dyDescent="0.2">
      <c r="A124">
        <v>108</v>
      </c>
      <c r="B124">
        <v>1566928242.4000001</v>
      </c>
      <c r="C124">
        <v>14894.6000001431</v>
      </c>
      <c r="D124" t="s">
        <v>818</v>
      </c>
      <c r="E124" t="s">
        <v>819</v>
      </c>
      <c r="F124" t="s">
        <v>779</v>
      </c>
      <c r="G124">
        <v>1566928242.4000001</v>
      </c>
      <c r="H124">
        <f t="shared" si="87"/>
        <v>4.8409032054866031E-3</v>
      </c>
      <c r="I124">
        <f t="shared" si="88"/>
        <v>36.127488121463834</v>
      </c>
      <c r="J124">
        <f>BR124 - IF(AI124&gt;1, I124*BN124*100/(AK124*CB124), 0)</f>
        <v>553.64095777401405</v>
      </c>
      <c r="K124">
        <f>((Q124-H124/2)*J124-I124)/(Q124+H124/2)</f>
        <v>369.61569200734203</v>
      </c>
      <c r="L124">
        <f>K124*(BW124+BX124)/1000</f>
        <v>36.568428948393368</v>
      </c>
      <c r="M124">
        <f>(BR124 - IF(AI124&gt;1, I124*BN124*100/(AK124*CB124), 0))*(BW124+BX124)/1000</f>
        <v>54.775217787228911</v>
      </c>
      <c r="N124">
        <f t="shared" si="89"/>
        <v>0.35891032272148315</v>
      </c>
      <c r="O124">
        <f t="shared" si="90"/>
        <v>2.2314894564206131</v>
      </c>
      <c r="P124">
        <f>H124*(1000-(1000*0.61365*EXP(17.502*T124/(240.97+T124))/(BW124+BX124)+BT124)/2)/(1000*0.61365*EXP(17.502*T124/(240.97+T124))/(BW124+BX124)-BT124)</f>
        <v>0.32965089891752802</v>
      </c>
      <c r="Q124">
        <f t="shared" si="91"/>
        <v>0.20846151749515973</v>
      </c>
      <c r="R124">
        <f t="shared" si="92"/>
        <v>273.5963031214477</v>
      </c>
      <c r="S124">
        <f>(BY124+(R124+2*0.95*0.0000000567*(((BY124+$B$7)+273)^4-(BY124+273)^4)-44100*H124)/(1.84*29.3*O124+8*0.95*0.0000000567*(BY124+273)^3))</f>
        <v>28.839650226495433</v>
      </c>
      <c r="T124">
        <f>($C$7*BZ124+$D$7*CA124+$E$7*S124)</f>
        <v>28.610099999999999</v>
      </c>
      <c r="U124">
        <f>0.61365*EXP(17.502*T124/(240.97+T124))</f>
        <v>3.9319221645565388</v>
      </c>
      <c r="V124">
        <f t="shared" si="93"/>
        <v>65.102413395993068</v>
      </c>
      <c r="W124">
        <f t="shared" si="94"/>
        <v>2.5264684166502001</v>
      </c>
      <c r="X124">
        <f t="shared" si="95"/>
        <v>3.8807599977633078</v>
      </c>
      <c r="Y124">
        <f t="shared" si="96"/>
        <v>1.4054537479063387</v>
      </c>
      <c r="Z124">
        <f>(-H124*44100)</f>
        <v>-213.4838313619592</v>
      </c>
      <c r="AA124">
        <f>2*29.3*O124*0.92*(BY124-T124)</f>
        <v>-27.128565434060626</v>
      </c>
      <c r="AB124">
        <f>2*0.95*0.0000000567*(((BY124+$B$7)+273)^4-(T124+273)^4)</f>
        <v>-2.6631385176467641</v>
      </c>
      <c r="AC124">
        <f t="shared" si="97"/>
        <v>30.320767807781117</v>
      </c>
      <c r="AD124">
        <v>-4.0687256617038599E-2</v>
      </c>
      <c r="AE124">
        <v>4.5675009952072097E-2</v>
      </c>
      <c r="AF124">
        <v>3.42218063492157</v>
      </c>
      <c r="AG124">
        <v>138</v>
      </c>
      <c r="AH124">
        <v>28</v>
      </c>
      <c r="AI124">
        <f t="shared" si="98"/>
        <v>1.0053715994111405</v>
      </c>
      <c r="AJ124">
        <f t="shared" si="99"/>
        <v>0.53715994111405152</v>
      </c>
      <c r="AK124">
        <f t="shared" si="100"/>
        <v>51657.344526098575</v>
      </c>
      <c r="AL124">
        <v>0</v>
      </c>
      <c r="AM124">
        <v>0</v>
      </c>
      <c r="AN124">
        <v>0</v>
      </c>
      <c r="AO124">
        <f t="shared" si="101"/>
        <v>0</v>
      </c>
      <c r="AP124" t="e">
        <f t="shared" si="102"/>
        <v>#DIV/0!</v>
      </c>
      <c r="AQ124">
        <v>-1</v>
      </c>
      <c r="AR124" t="s">
        <v>820</v>
      </c>
      <c r="AS124">
        <v>731.94019230769197</v>
      </c>
      <c r="AT124">
        <v>1160.29</v>
      </c>
      <c r="AU124">
        <f t="shared" si="103"/>
        <v>0.3691747819013419</v>
      </c>
      <c r="AV124">
        <v>0.5</v>
      </c>
      <c r="AW124">
        <f t="shared" si="104"/>
        <v>1429.1937001003819</v>
      </c>
      <c r="AX124">
        <f>I124</f>
        <v>36.127488121463834</v>
      </c>
      <c r="AY124">
        <f t="shared" si="105"/>
        <v>263.81113626466515</v>
      </c>
      <c r="AZ124">
        <f t="shared" si="106"/>
        <v>0.56179920537107098</v>
      </c>
      <c r="BA124">
        <f t="shared" si="107"/>
        <v>2.5977925958431052E-2</v>
      </c>
      <c r="BB124">
        <f t="shared" si="108"/>
        <v>-1</v>
      </c>
      <c r="BC124" t="s">
        <v>821</v>
      </c>
      <c r="BD124">
        <v>508.44</v>
      </c>
      <c r="BE124">
        <f t="shared" si="109"/>
        <v>651.84999999999991</v>
      </c>
      <c r="BF124">
        <f t="shared" si="110"/>
        <v>0.65712941273653147</v>
      </c>
      <c r="BG124">
        <f t="shared" si="111"/>
        <v>2.2820588466682401</v>
      </c>
      <c r="BH124">
        <f t="shared" si="112"/>
        <v>0.3691747819013419</v>
      </c>
      <c r="BI124" t="e">
        <f t="shared" si="113"/>
        <v>#DIV/0!</v>
      </c>
      <c r="BJ124">
        <f t="shared" si="114"/>
        <v>1699.97</v>
      </c>
      <c r="BK124">
        <f t="shared" si="115"/>
        <v>1429.1937001003819</v>
      </c>
      <c r="BL124">
        <f>($B$11*$D$9+$C$11*$D$9+$F$11*((CR124+CJ124)/MAX(CR124+CJ124+CS124, 0.1)*$I$9+CS124/MAX(CR124+CJ124+CS124, 0.1)*$J$9))/($B$11+$C$11+$F$11)</f>
        <v>0.84071701271221366</v>
      </c>
      <c r="BM124">
        <f>($B$11*$K$9+$C$11*$K$9+$F$11*((CR124+CJ124)/MAX(CR124+CJ124+CS124, 0.1)*$P$9+CS124/MAX(CR124+CJ124+CS124, 0.1)*$Q$9))/($B$11+$C$11+$F$11)</f>
        <v>0.19143402542442722</v>
      </c>
      <c r="BN124">
        <v>6</v>
      </c>
      <c r="BO124">
        <v>0.5</v>
      </c>
      <c r="BP124" t="s">
        <v>271</v>
      </c>
      <c r="BQ124">
        <v>1566928242.4000001</v>
      </c>
      <c r="BR124">
        <v>553.64099999999996</v>
      </c>
      <c r="BS124">
        <v>599.976</v>
      </c>
      <c r="BT124">
        <v>25.536300000000001</v>
      </c>
      <c r="BU124">
        <v>19.9069</v>
      </c>
      <c r="BV124">
        <v>500.02699999999999</v>
      </c>
      <c r="BW124">
        <v>98.736400000000003</v>
      </c>
      <c r="BX124">
        <v>0.19995399999999999</v>
      </c>
      <c r="BY124">
        <v>28.384599999999999</v>
      </c>
      <c r="BZ124">
        <v>28.610099999999999</v>
      </c>
      <c r="CA124">
        <v>999.9</v>
      </c>
      <c r="CB124">
        <v>9937.5</v>
      </c>
      <c r="CC124">
        <v>0</v>
      </c>
      <c r="CD124">
        <v>13.523199999999999</v>
      </c>
      <c r="CE124">
        <v>1699.97</v>
      </c>
      <c r="CF124">
        <v>0.97602999999999995</v>
      </c>
      <c r="CG124">
        <v>2.3970200000000001E-2</v>
      </c>
      <c r="CH124">
        <v>0</v>
      </c>
      <c r="CI124">
        <v>731.17700000000002</v>
      </c>
      <c r="CJ124">
        <v>4.99986</v>
      </c>
      <c r="CK124">
        <v>12642.8</v>
      </c>
      <c r="CL124">
        <v>13809.2</v>
      </c>
      <c r="CM124">
        <v>45.5</v>
      </c>
      <c r="CN124">
        <v>47.125</v>
      </c>
      <c r="CO124">
        <v>46.311999999999998</v>
      </c>
      <c r="CP124">
        <v>46.25</v>
      </c>
      <c r="CQ124">
        <v>47.311999999999998</v>
      </c>
      <c r="CR124">
        <v>1654.34</v>
      </c>
      <c r="CS124">
        <v>40.630000000000003</v>
      </c>
      <c r="CT124">
        <v>0</v>
      </c>
      <c r="CU124">
        <v>120</v>
      </c>
      <c r="CV124">
        <v>731.94019230769197</v>
      </c>
      <c r="CW124">
        <v>-7.3344615594191698</v>
      </c>
      <c r="CX124">
        <v>-116.65982905364299</v>
      </c>
      <c r="CY124">
        <v>12657.1730769231</v>
      </c>
      <c r="CZ124">
        <v>15</v>
      </c>
      <c r="DA124">
        <v>1566928198.4000001</v>
      </c>
      <c r="DB124" t="s">
        <v>822</v>
      </c>
      <c r="DC124">
        <v>108</v>
      </c>
      <c r="DD124">
        <v>-0.13600000000000001</v>
      </c>
      <c r="DE124">
        <v>0.16400000000000001</v>
      </c>
      <c r="DF124">
        <v>600</v>
      </c>
      <c r="DG124">
        <v>20</v>
      </c>
      <c r="DH124">
        <v>0.05</v>
      </c>
      <c r="DI124">
        <v>0.01</v>
      </c>
      <c r="DJ124">
        <v>36.018009440358</v>
      </c>
      <c r="DK124">
        <v>2.4270443944778601</v>
      </c>
      <c r="DL124">
        <v>2.1136317471017598</v>
      </c>
      <c r="DM124">
        <v>0</v>
      </c>
      <c r="DN124">
        <v>0.35140853110157599</v>
      </c>
      <c r="DO124">
        <v>5.8616093614233797E-2</v>
      </c>
      <c r="DP124">
        <v>2.76722568599778E-2</v>
      </c>
      <c r="DQ124">
        <v>1</v>
      </c>
      <c r="DR124">
        <v>1</v>
      </c>
      <c r="DS124">
        <v>2</v>
      </c>
      <c r="DT124" t="s">
        <v>283</v>
      </c>
      <c r="DU124">
        <v>1.8670500000000001</v>
      </c>
      <c r="DV124">
        <v>1.8635600000000001</v>
      </c>
      <c r="DW124">
        <v>1.8692</v>
      </c>
      <c r="DX124">
        <v>1.8671800000000001</v>
      </c>
      <c r="DY124">
        <v>1.8717999999999999</v>
      </c>
      <c r="DZ124">
        <v>1.86432</v>
      </c>
      <c r="EA124">
        <v>1.8658399999999999</v>
      </c>
      <c r="EB124">
        <v>1.8658300000000001</v>
      </c>
      <c r="EC124" t="s">
        <v>274</v>
      </c>
      <c r="ED124" t="s">
        <v>19</v>
      </c>
      <c r="EE124" t="s">
        <v>19</v>
      </c>
      <c r="EF124" t="s">
        <v>19</v>
      </c>
      <c r="EG124" t="s">
        <v>275</v>
      </c>
      <c r="EH124" t="s">
        <v>276</v>
      </c>
      <c r="EI124" t="s">
        <v>277</v>
      </c>
      <c r="EJ124" t="s">
        <v>277</v>
      </c>
      <c r="EK124" t="s">
        <v>277</v>
      </c>
      <c r="EL124" t="s">
        <v>277</v>
      </c>
      <c r="EM124">
        <v>0</v>
      </c>
      <c r="EN124">
        <v>100</v>
      </c>
      <c r="EO124">
        <v>100</v>
      </c>
      <c r="EP124">
        <v>-0.13600000000000001</v>
      </c>
      <c r="EQ124">
        <v>0.16400000000000001</v>
      </c>
      <c r="ER124">
        <v>2</v>
      </c>
      <c r="ES124">
        <v>343.983</v>
      </c>
      <c r="ET124">
        <v>507.471</v>
      </c>
      <c r="EU124">
        <v>25.000900000000001</v>
      </c>
      <c r="EV124">
        <v>30.6554</v>
      </c>
      <c r="EW124">
        <v>30.0002</v>
      </c>
      <c r="EX124">
        <v>30.704000000000001</v>
      </c>
      <c r="EY124">
        <v>30.704799999999999</v>
      </c>
      <c r="EZ124">
        <v>30.639900000000001</v>
      </c>
      <c r="FA124">
        <v>31.357099999999999</v>
      </c>
      <c r="FB124">
        <v>2.3225099999999999</v>
      </c>
      <c r="FC124">
        <v>25</v>
      </c>
      <c r="FD124">
        <v>600</v>
      </c>
      <c r="FE124">
        <v>19.821300000000001</v>
      </c>
      <c r="FF124">
        <v>101.149</v>
      </c>
      <c r="FG124">
        <v>101.71</v>
      </c>
    </row>
    <row r="125" spans="1:163" x14ac:dyDescent="0.2">
      <c r="A125">
        <v>109</v>
      </c>
      <c r="B125">
        <v>1566928362.9000001</v>
      </c>
      <c r="C125">
        <v>15015.1000001431</v>
      </c>
      <c r="D125" t="s">
        <v>823</v>
      </c>
      <c r="E125" t="s">
        <v>824</v>
      </c>
      <c r="F125" t="s">
        <v>779</v>
      </c>
      <c r="G125">
        <v>1566928362.9000001</v>
      </c>
      <c r="H125">
        <f t="shared" si="87"/>
        <v>4.7724562548052008E-3</v>
      </c>
      <c r="I125">
        <f t="shared" si="88"/>
        <v>37.910968266028483</v>
      </c>
      <c r="J125">
        <f>BR125 - IF(AI125&gt;1, I125*BN125*100/(AK125*CB125), 0)</f>
        <v>750.5049556539667</v>
      </c>
      <c r="K125">
        <f>((Q125-H125/2)*J125-I125)/(Q125+H125/2)</f>
        <v>548.0991976701755</v>
      </c>
      <c r="L125">
        <f>K125*(BW125+BX125)/1000</f>
        <v>54.229247034029832</v>
      </c>
      <c r="M125">
        <f>(BR125 - IF(AI125&gt;1, I125*BN125*100/(AK125*CB125), 0))*(BW125+BX125)/1000</f>
        <v>74.255388100228188</v>
      </c>
      <c r="N125">
        <f t="shared" si="89"/>
        <v>0.34810527752623399</v>
      </c>
      <c r="O125">
        <f t="shared" si="90"/>
        <v>2.2309796043023371</v>
      </c>
      <c r="P125">
        <f>H125*(1000-(1000*0.61365*EXP(17.502*T125/(240.97+T125))/(BW125+BX125)+BT125)/2)/(1000*0.61365*EXP(17.502*T125/(240.97+T125))/(BW125+BX125)-BT125)</f>
        <v>0.32050276074459527</v>
      </c>
      <c r="Q125">
        <f t="shared" si="91"/>
        <v>0.20261149895911795</v>
      </c>
      <c r="R125">
        <f t="shared" si="92"/>
        <v>273.58832317286539</v>
      </c>
      <c r="S125">
        <f>(BY125+(R125+2*0.95*0.0000000567*(((BY125+$B$7)+273)^4-(BY125+273)^4)-44100*H125)/(1.84*29.3*O125+8*0.95*0.0000000567*(BY125+273)^3))</f>
        <v>28.893726073050484</v>
      </c>
      <c r="T125">
        <f>($C$7*BZ125+$D$7*CA125+$E$7*S125)</f>
        <v>28.655200000000001</v>
      </c>
      <c r="U125">
        <f>0.61365*EXP(17.502*T125/(240.97+T125))</f>
        <v>3.9422248909490833</v>
      </c>
      <c r="V125">
        <f t="shared" si="93"/>
        <v>64.74190147157401</v>
      </c>
      <c r="W125">
        <f t="shared" si="94"/>
        <v>2.5170382067429999</v>
      </c>
      <c r="X125">
        <f t="shared" si="95"/>
        <v>3.8878039562185966</v>
      </c>
      <c r="Y125">
        <f t="shared" si="96"/>
        <v>1.4251866842060834</v>
      </c>
      <c r="Z125">
        <f>(-H125*44100)</f>
        <v>-210.46532083690934</v>
      </c>
      <c r="AA125">
        <f>2*29.3*O125*0.92*(BY125-T125)</f>
        <v>-28.794211439059119</v>
      </c>
      <c r="AB125">
        <f>2*0.95*0.0000000567*(((BY125+$B$7)+273)^4-(T125+273)^4)</f>
        <v>-2.8283699444375494</v>
      </c>
      <c r="AC125">
        <f t="shared" si="97"/>
        <v>31.500420952459372</v>
      </c>
      <c r="AD125">
        <v>-4.0673633016525997E-2</v>
      </c>
      <c r="AE125">
        <v>4.5659716267003797E-2</v>
      </c>
      <c r="AF125">
        <v>3.42127209529525</v>
      </c>
      <c r="AG125">
        <v>138</v>
      </c>
      <c r="AH125">
        <v>28</v>
      </c>
      <c r="AI125">
        <f t="shared" si="98"/>
        <v>1.0053738873748028</v>
      </c>
      <c r="AJ125">
        <f t="shared" si="99"/>
        <v>0.53738873748028215</v>
      </c>
      <c r="AK125">
        <f t="shared" si="100"/>
        <v>51635.46862119178</v>
      </c>
      <c r="AL125">
        <v>0</v>
      </c>
      <c r="AM125">
        <v>0</v>
      </c>
      <c r="AN125">
        <v>0</v>
      </c>
      <c r="AO125">
        <f t="shared" si="101"/>
        <v>0</v>
      </c>
      <c r="AP125" t="e">
        <f t="shared" si="102"/>
        <v>#DIV/0!</v>
      </c>
      <c r="AQ125">
        <v>-1</v>
      </c>
      <c r="AR125" t="s">
        <v>825</v>
      </c>
      <c r="AS125">
        <v>719.79157692307695</v>
      </c>
      <c r="AT125">
        <v>1090.69</v>
      </c>
      <c r="AU125">
        <f t="shared" si="103"/>
        <v>0.34005851623919092</v>
      </c>
      <c r="AV125">
        <v>0.5</v>
      </c>
      <c r="AW125">
        <f t="shared" si="104"/>
        <v>1429.1517001003845</v>
      </c>
      <c r="AX125">
        <f>I125</f>
        <v>37.910968266028483</v>
      </c>
      <c r="AY125">
        <f t="shared" si="105"/>
        <v>242.99760330842696</v>
      </c>
      <c r="AZ125">
        <f t="shared" si="106"/>
        <v>0.54293153875069911</v>
      </c>
      <c r="BA125">
        <f t="shared" si="107"/>
        <v>2.7226618604095951E-2</v>
      </c>
      <c r="BB125">
        <f t="shared" si="108"/>
        <v>-1</v>
      </c>
      <c r="BC125" t="s">
        <v>826</v>
      </c>
      <c r="BD125">
        <v>498.52</v>
      </c>
      <c r="BE125">
        <f t="shared" si="109"/>
        <v>592.17000000000007</v>
      </c>
      <c r="BF125">
        <f t="shared" si="110"/>
        <v>0.62633774604745773</v>
      </c>
      <c r="BG125">
        <f t="shared" si="111"/>
        <v>2.1878560539196021</v>
      </c>
      <c r="BH125">
        <f t="shared" si="112"/>
        <v>0.34005851623919087</v>
      </c>
      <c r="BI125" t="e">
        <f t="shared" si="113"/>
        <v>#DIV/0!</v>
      </c>
      <c r="BJ125">
        <f t="shared" si="114"/>
        <v>1699.92</v>
      </c>
      <c r="BK125">
        <f t="shared" si="115"/>
        <v>1429.1517001003845</v>
      </c>
      <c r="BL125">
        <f>($B$11*$D$9+$C$11*$D$9+$F$11*((CR125+CJ125)/MAX(CR125+CJ125+CS125, 0.1)*$I$9+CS125/MAX(CR125+CJ125+CS125, 0.1)*$J$9))/($B$11+$C$11+$F$11)</f>
        <v>0.84071703380181684</v>
      </c>
      <c r="BM125">
        <f>($B$11*$K$9+$C$11*$K$9+$F$11*((CR125+CJ125)/MAX(CR125+CJ125+CS125, 0.1)*$P$9+CS125/MAX(CR125+CJ125+CS125, 0.1)*$Q$9))/($B$11+$C$11+$F$11)</f>
        <v>0.19143406760363396</v>
      </c>
      <c r="BN125">
        <v>6</v>
      </c>
      <c r="BO125">
        <v>0.5</v>
      </c>
      <c r="BP125" t="s">
        <v>271</v>
      </c>
      <c r="BQ125">
        <v>1566928362.9000001</v>
      </c>
      <c r="BR125">
        <v>750.505</v>
      </c>
      <c r="BS125">
        <v>800.04200000000003</v>
      </c>
      <c r="BT125">
        <v>25.439900000000002</v>
      </c>
      <c r="BU125">
        <v>19.890499999999999</v>
      </c>
      <c r="BV125">
        <v>500.11200000000002</v>
      </c>
      <c r="BW125">
        <v>98.740600000000001</v>
      </c>
      <c r="BX125">
        <v>0.19997000000000001</v>
      </c>
      <c r="BY125">
        <v>28.415800000000001</v>
      </c>
      <c r="BZ125">
        <v>28.655200000000001</v>
      </c>
      <c r="CA125">
        <v>999.9</v>
      </c>
      <c r="CB125">
        <v>9933.75</v>
      </c>
      <c r="CC125">
        <v>0</v>
      </c>
      <c r="CD125">
        <v>13.224600000000001</v>
      </c>
      <c r="CE125">
        <v>1699.92</v>
      </c>
      <c r="CF125">
        <v>0.97602999999999995</v>
      </c>
      <c r="CG125">
        <v>2.3970200000000001E-2</v>
      </c>
      <c r="CH125">
        <v>0</v>
      </c>
      <c r="CI125">
        <v>719.01</v>
      </c>
      <c r="CJ125">
        <v>4.99986</v>
      </c>
      <c r="CK125">
        <v>12440.9</v>
      </c>
      <c r="CL125">
        <v>13808.8</v>
      </c>
      <c r="CM125">
        <v>45.625</v>
      </c>
      <c r="CN125">
        <v>47.125</v>
      </c>
      <c r="CO125">
        <v>46.311999999999998</v>
      </c>
      <c r="CP125">
        <v>46.311999999999998</v>
      </c>
      <c r="CQ125">
        <v>47.311999999999998</v>
      </c>
      <c r="CR125">
        <v>1654.29</v>
      </c>
      <c r="CS125">
        <v>40.630000000000003</v>
      </c>
      <c r="CT125">
        <v>0</v>
      </c>
      <c r="CU125">
        <v>119.90000009536701</v>
      </c>
      <c r="CV125">
        <v>719.79157692307695</v>
      </c>
      <c r="CW125">
        <v>-6.9553162358345899</v>
      </c>
      <c r="CX125">
        <v>-136.30427340345199</v>
      </c>
      <c r="CY125">
        <v>12466.1192307692</v>
      </c>
      <c r="CZ125">
        <v>15</v>
      </c>
      <c r="DA125">
        <v>1566928310.5</v>
      </c>
      <c r="DB125" t="s">
        <v>827</v>
      </c>
      <c r="DC125">
        <v>109</v>
      </c>
      <c r="DD125">
        <v>0.10199999999999999</v>
      </c>
      <c r="DE125">
        <v>0.157</v>
      </c>
      <c r="DF125">
        <v>800</v>
      </c>
      <c r="DG125">
        <v>20</v>
      </c>
      <c r="DH125">
        <v>0.03</v>
      </c>
      <c r="DI125">
        <v>0.02</v>
      </c>
      <c r="DJ125">
        <v>38.232488219648403</v>
      </c>
      <c r="DK125">
        <v>-1.4107469958705201</v>
      </c>
      <c r="DL125">
        <v>0.27254320304770502</v>
      </c>
      <c r="DM125">
        <v>0</v>
      </c>
      <c r="DN125">
        <v>0.35299791834550898</v>
      </c>
      <c r="DO125">
        <v>-1.2044146979428801E-2</v>
      </c>
      <c r="DP125">
        <v>2.61975423592457E-3</v>
      </c>
      <c r="DQ125">
        <v>1</v>
      </c>
      <c r="DR125">
        <v>1</v>
      </c>
      <c r="DS125">
        <v>2</v>
      </c>
      <c r="DT125" t="s">
        <v>283</v>
      </c>
      <c r="DU125">
        <v>1.8670500000000001</v>
      </c>
      <c r="DV125">
        <v>1.8635600000000001</v>
      </c>
      <c r="DW125">
        <v>1.8692</v>
      </c>
      <c r="DX125">
        <v>1.8672</v>
      </c>
      <c r="DY125">
        <v>1.8717999999999999</v>
      </c>
      <c r="DZ125">
        <v>1.8643099999999999</v>
      </c>
      <c r="EA125">
        <v>1.8658399999999999</v>
      </c>
      <c r="EB125">
        <v>1.86582</v>
      </c>
      <c r="EC125" t="s">
        <v>274</v>
      </c>
      <c r="ED125" t="s">
        <v>19</v>
      </c>
      <c r="EE125" t="s">
        <v>19</v>
      </c>
      <c r="EF125" t="s">
        <v>19</v>
      </c>
      <c r="EG125" t="s">
        <v>275</v>
      </c>
      <c r="EH125" t="s">
        <v>276</v>
      </c>
      <c r="EI125" t="s">
        <v>277</v>
      </c>
      <c r="EJ125" t="s">
        <v>277</v>
      </c>
      <c r="EK125" t="s">
        <v>277</v>
      </c>
      <c r="EL125" t="s">
        <v>277</v>
      </c>
      <c r="EM125">
        <v>0</v>
      </c>
      <c r="EN125">
        <v>100</v>
      </c>
      <c r="EO125">
        <v>100</v>
      </c>
      <c r="EP125">
        <v>0.10199999999999999</v>
      </c>
      <c r="EQ125">
        <v>0.157</v>
      </c>
      <c r="ER125">
        <v>2</v>
      </c>
      <c r="ES125">
        <v>344.39299999999997</v>
      </c>
      <c r="ET125">
        <v>507.69</v>
      </c>
      <c r="EU125">
        <v>25.0002</v>
      </c>
      <c r="EV125">
        <v>30.705100000000002</v>
      </c>
      <c r="EW125">
        <v>30.000299999999999</v>
      </c>
      <c r="EX125">
        <v>30.735700000000001</v>
      </c>
      <c r="EY125">
        <v>30.736599999999999</v>
      </c>
      <c r="EZ125">
        <v>38.6342</v>
      </c>
      <c r="FA125">
        <v>31.111599999999999</v>
      </c>
      <c r="FB125">
        <v>0.82623100000000005</v>
      </c>
      <c r="FC125">
        <v>25</v>
      </c>
      <c r="FD125">
        <v>800</v>
      </c>
      <c r="FE125">
        <v>19.9498</v>
      </c>
      <c r="FF125">
        <v>101.14100000000001</v>
      </c>
      <c r="FG125">
        <v>101.69799999999999</v>
      </c>
    </row>
    <row r="126" spans="1:163" x14ac:dyDescent="0.2">
      <c r="A126">
        <v>110</v>
      </c>
      <c r="B126">
        <v>1566928483.4000001</v>
      </c>
      <c r="C126">
        <v>15135.6000001431</v>
      </c>
      <c r="D126" t="s">
        <v>828</v>
      </c>
      <c r="E126" t="s">
        <v>829</v>
      </c>
      <c r="F126" t="s">
        <v>779</v>
      </c>
      <c r="G126">
        <v>1566928483.4000001</v>
      </c>
      <c r="H126">
        <f t="shared" si="87"/>
        <v>3.8843764070732173E-3</v>
      </c>
      <c r="I126">
        <f t="shared" si="88"/>
        <v>37.652547183028226</v>
      </c>
      <c r="J126">
        <f>BR126 - IF(AI126&gt;1, I126*BN126*100/(AK126*CB126), 0)</f>
        <v>950.59695671612155</v>
      </c>
      <c r="K126">
        <f>((Q126-H126/2)*J126-I126)/(Q126+H126/2)</f>
        <v>692.35362190340538</v>
      </c>
      <c r="L126">
        <f>K126*(BW126+BX126)/1000</f>
        <v>68.503777042805595</v>
      </c>
      <c r="M126">
        <f>(BR126 - IF(AI126&gt;1, I126*BN126*100/(AK126*CB126), 0))*(BW126+BX126)/1000</f>
        <v>94.055234088940665</v>
      </c>
      <c r="N126">
        <f t="shared" si="89"/>
        <v>0.26732873250568984</v>
      </c>
      <c r="O126">
        <f t="shared" si="90"/>
        <v>2.2445871087170532</v>
      </c>
      <c r="P126">
        <f>H126*(1000-(1000*0.61365*EXP(17.502*T126/(240.97+T126))/(BW126+BX126)+BT126)/2)/(1000*0.61365*EXP(17.502*T126/(240.97+T126))/(BW126+BX126)-BT126)</f>
        <v>0.25081656465483315</v>
      </c>
      <c r="Q126">
        <f t="shared" si="91"/>
        <v>0.15815884055802373</v>
      </c>
      <c r="R126">
        <f t="shared" si="92"/>
        <v>273.59151515229797</v>
      </c>
      <c r="S126">
        <f>(BY126+(R126+2*0.95*0.0000000567*(((BY126+$B$7)+273)^4-(BY126+273)^4)-44100*H126)/(1.84*29.3*O126+8*0.95*0.0000000567*(BY126+273)^3))</f>
        <v>29.202687490447929</v>
      </c>
      <c r="T126">
        <f>($C$7*BZ126+$D$7*CA126+$E$7*S126)</f>
        <v>28.865600000000001</v>
      </c>
      <c r="U126">
        <f>0.61365*EXP(17.502*T126/(240.97+T126))</f>
        <v>3.9906008066194993</v>
      </c>
      <c r="V126">
        <f t="shared" si="93"/>
        <v>64.462253924780853</v>
      </c>
      <c r="W126">
        <f t="shared" si="94"/>
        <v>2.5085994466104</v>
      </c>
      <c r="X126">
        <f t="shared" si="95"/>
        <v>3.8915788603011188</v>
      </c>
      <c r="Y126">
        <f t="shared" si="96"/>
        <v>1.4820013600090993</v>
      </c>
      <c r="Z126">
        <f>(-H126*44100)</f>
        <v>-171.3009995519289</v>
      </c>
      <c r="AA126">
        <f>2*29.3*O126*0.92*(BY126-T126)</f>
        <v>-52.409509046852065</v>
      </c>
      <c r="AB126">
        <f>2*0.95*0.0000000567*(((BY126+$B$7)+273)^4-(T126+273)^4)</f>
        <v>-5.1226058891044346</v>
      </c>
      <c r="AC126">
        <f t="shared" si="97"/>
        <v>44.758400664412591</v>
      </c>
      <c r="AD126">
        <v>-4.1038182633367497E-2</v>
      </c>
      <c r="AE126">
        <v>4.6068955148208898E-2</v>
      </c>
      <c r="AF126">
        <v>3.4455479526290298</v>
      </c>
      <c r="AG126">
        <v>138</v>
      </c>
      <c r="AH126">
        <v>28</v>
      </c>
      <c r="AI126">
        <f t="shared" si="98"/>
        <v>1.0053281142909929</v>
      </c>
      <c r="AJ126">
        <f t="shared" si="99"/>
        <v>0.53281142909928914</v>
      </c>
      <c r="AK126">
        <f t="shared" si="100"/>
        <v>52076.690624556511</v>
      </c>
      <c r="AL126">
        <v>0</v>
      </c>
      <c r="AM126">
        <v>0</v>
      </c>
      <c r="AN126">
        <v>0</v>
      </c>
      <c r="AO126">
        <f t="shared" si="101"/>
        <v>0</v>
      </c>
      <c r="AP126" t="e">
        <f t="shared" si="102"/>
        <v>#DIV/0!</v>
      </c>
      <c r="AQ126">
        <v>-1</v>
      </c>
      <c r="AR126" t="s">
        <v>830</v>
      </c>
      <c r="AS126">
        <v>710.45615384615405</v>
      </c>
      <c r="AT126">
        <v>1042.31</v>
      </c>
      <c r="AU126">
        <f t="shared" si="103"/>
        <v>0.31838305893049657</v>
      </c>
      <c r="AV126">
        <v>0.5</v>
      </c>
      <c r="AW126">
        <f t="shared" si="104"/>
        <v>1429.1685001003834</v>
      </c>
      <c r="AX126">
        <f>I126</f>
        <v>37.652547183028226</v>
      </c>
      <c r="AY126">
        <f t="shared" si="105"/>
        <v>227.51151939453487</v>
      </c>
      <c r="AZ126">
        <f t="shared" si="106"/>
        <v>0.52553462981262777</v>
      </c>
      <c r="BA126">
        <f t="shared" si="107"/>
        <v>2.7045479368117412E-2</v>
      </c>
      <c r="BB126">
        <f t="shared" si="108"/>
        <v>-1</v>
      </c>
      <c r="BC126" t="s">
        <v>831</v>
      </c>
      <c r="BD126">
        <v>494.54</v>
      </c>
      <c r="BE126">
        <f t="shared" si="109"/>
        <v>547.77</v>
      </c>
      <c r="BF126">
        <f t="shared" si="110"/>
        <v>0.60582698240839383</v>
      </c>
      <c r="BG126">
        <f t="shared" si="111"/>
        <v>2.1076353783313784</v>
      </c>
      <c r="BH126">
        <f t="shared" si="112"/>
        <v>0.31838305893049662</v>
      </c>
      <c r="BI126" t="e">
        <f t="shared" si="113"/>
        <v>#DIV/0!</v>
      </c>
      <c r="BJ126">
        <f t="shared" si="114"/>
        <v>1699.94</v>
      </c>
      <c r="BK126">
        <f t="shared" si="115"/>
        <v>1429.1685001003834</v>
      </c>
      <c r="BL126">
        <f>($B$11*$D$9+$C$11*$D$9+$F$11*((CR126+CJ126)/MAX(CR126+CJ126+CS126, 0.1)*$I$9+CS126/MAX(CR126+CJ126+CS126, 0.1)*$J$9))/($B$11+$C$11+$F$11)</f>
        <v>0.84071702536582671</v>
      </c>
      <c r="BM126">
        <f>($B$11*$K$9+$C$11*$K$9+$F$11*((CR126+CJ126)/MAX(CR126+CJ126+CS126, 0.1)*$P$9+CS126/MAX(CR126+CJ126+CS126, 0.1)*$Q$9))/($B$11+$C$11+$F$11)</f>
        <v>0.19143405073165354</v>
      </c>
      <c r="BN126">
        <v>6</v>
      </c>
      <c r="BO126">
        <v>0.5</v>
      </c>
      <c r="BP126" t="s">
        <v>271</v>
      </c>
      <c r="BQ126">
        <v>1566928483.4000001</v>
      </c>
      <c r="BR126">
        <v>950.59699999999998</v>
      </c>
      <c r="BS126">
        <v>999.96100000000001</v>
      </c>
      <c r="BT126">
        <v>25.353899999999999</v>
      </c>
      <c r="BU126">
        <v>20.836500000000001</v>
      </c>
      <c r="BV126">
        <v>500.10700000000003</v>
      </c>
      <c r="BW126">
        <v>98.743399999999994</v>
      </c>
      <c r="BX126">
        <v>0.199936</v>
      </c>
      <c r="BY126">
        <v>28.432500000000001</v>
      </c>
      <c r="BZ126">
        <v>28.865600000000001</v>
      </c>
      <c r="CA126">
        <v>999.9</v>
      </c>
      <c r="CB126">
        <v>10022.5</v>
      </c>
      <c r="CC126">
        <v>0</v>
      </c>
      <c r="CD126">
        <v>13.3504</v>
      </c>
      <c r="CE126">
        <v>1699.94</v>
      </c>
      <c r="CF126">
        <v>0.97602999999999995</v>
      </c>
      <c r="CG126">
        <v>2.3970200000000001E-2</v>
      </c>
      <c r="CH126">
        <v>0</v>
      </c>
      <c r="CI126">
        <v>709.61300000000006</v>
      </c>
      <c r="CJ126">
        <v>4.99986</v>
      </c>
      <c r="CK126">
        <v>12291</v>
      </c>
      <c r="CL126">
        <v>13808.9</v>
      </c>
      <c r="CM126">
        <v>45.561999999999998</v>
      </c>
      <c r="CN126">
        <v>47.186999999999998</v>
      </c>
      <c r="CO126">
        <v>46.375</v>
      </c>
      <c r="CP126">
        <v>46.311999999999998</v>
      </c>
      <c r="CQ126">
        <v>47.375</v>
      </c>
      <c r="CR126">
        <v>1654.31</v>
      </c>
      <c r="CS126">
        <v>40.630000000000003</v>
      </c>
      <c r="CT126">
        <v>0</v>
      </c>
      <c r="CU126">
        <v>120</v>
      </c>
      <c r="CV126">
        <v>710.45615384615405</v>
      </c>
      <c r="CW126">
        <v>-5.6886837532596797</v>
      </c>
      <c r="CX126">
        <v>122.40683757350899</v>
      </c>
      <c r="CY126">
        <v>12284.984615384599</v>
      </c>
      <c r="CZ126">
        <v>15</v>
      </c>
      <c r="DA126">
        <v>1566928443.9000001</v>
      </c>
      <c r="DB126" t="s">
        <v>832</v>
      </c>
      <c r="DC126">
        <v>110</v>
      </c>
      <c r="DD126">
        <v>0.17499999999999999</v>
      </c>
      <c r="DE126">
        <v>0.17</v>
      </c>
      <c r="DF126">
        <v>1000</v>
      </c>
      <c r="DG126">
        <v>20</v>
      </c>
      <c r="DH126">
        <v>0.03</v>
      </c>
      <c r="DI126">
        <v>0.02</v>
      </c>
      <c r="DJ126">
        <v>33.718729962742898</v>
      </c>
      <c r="DK126">
        <v>32.729641114360703</v>
      </c>
      <c r="DL126">
        <v>10.6952242588305</v>
      </c>
      <c r="DM126">
        <v>0</v>
      </c>
      <c r="DN126">
        <v>0.249708236266561</v>
      </c>
      <c r="DO126">
        <v>0.226504123636247</v>
      </c>
      <c r="DP126">
        <v>8.1770009480493899E-2</v>
      </c>
      <c r="DQ126">
        <v>1</v>
      </c>
      <c r="DR126">
        <v>1</v>
      </c>
      <c r="DS126">
        <v>2</v>
      </c>
      <c r="DT126" t="s">
        <v>283</v>
      </c>
      <c r="DU126">
        <v>1.86707</v>
      </c>
      <c r="DV126">
        <v>1.8635600000000001</v>
      </c>
      <c r="DW126">
        <v>1.8692</v>
      </c>
      <c r="DX126">
        <v>1.8671899999999999</v>
      </c>
      <c r="DY126">
        <v>1.8717999999999999</v>
      </c>
      <c r="DZ126">
        <v>1.86432</v>
      </c>
      <c r="EA126">
        <v>1.8658399999999999</v>
      </c>
      <c r="EB126">
        <v>1.8658300000000001</v>
      </c>
      <c r="EC126" t="s">
        <v>274</v>
      </c>
      <c r="ED126" t="s">
        <v>19</v>
      </c>
      <c r="EE126" t="s">
        <v>19</v>
      </c>
      <c r="EF126" t="s">
        <v>19</v>
      </c>
      <c r="EG126" t="s">
        <v>275</v>
      </c>
      <c r="EH126" t="s">
        <v>276</v>
      </c>
      <c r="EI126" t="s">
        <v>277</v>
      </c>
      <c r="EJ126" t="s">
        <v>277</v>
      </c>
      <c r="EK126" t="s">
        <v>277</v>
      </c>
      <c r="EL126" t="s">
        <v>277</v>
      </c>
      <c r="EM126">
        <v>0</v>
      </c>
      <c r="EN126">
        <v>100</v>
      </c>
      <c r="EO126">
        <v>100</v>
      </c>
      <c r="EP126">
        <v>0.17499999999999999</v>
      </c>
      <c r="EQ126">
        <v>0.17</v>
      </c>
      <c r="ER126">
        <v>2</v>
      </c>
      <c r="ES126">
        <v>344.00799999999998</v>
      </c>
      <c r="ET126">
        <v>508.72199999999998</v>
      </c>
      <c r="EU126">
        <v>24.999500000000001</v>
      </c>
      <c r="EV126">
        <v>30.7439</v>
      </c>
      <c r="EW126">
        <v>30.0002</v>
      </c>
      <c r="EX126">
        <v>30.7652</v>
      </c>
      <c r="EY126">
        <v>30.765799999999999</v>
      </c>
      <c r="EZ126">
        <v>46.295000000000002</v>
      </c>
      <c r="FA126">
        <v>26.552</v>
      </c>
      <c r="FB126">
        <v>0</v>
      </c>
      <c r="FC126">
        <v>25</v>
      </c>
      <c r="FD126">
        <v>1000</v>
      </c>
      <c r="FE126">
        <v>20.947099999999999</v>
      </c>
      <c r="FF126">
        <v>101.137</v>
      </c>
      <c r="FG126">
        <v>101.69199999999999</v>
      </c>
    </row>
    <row r="127" spans="1:163" x14ac:dyDescent="0.2">
      <c r="A127">
        <v>111</v>
      </c>
      <c r="B127">
        <v>1566928738</v>
      </c>
      <c r="C127">
        <v>15390.2000000477</v>
      </c>
      <c r="D127" t="s">
        <v>833</v>
      </c>
      <c r="E127" t="s">
        <v>834</v>
      </c>
      <c r="F127" t="s">
        <v>835</v>
      </c>
      <c r="G127">
        <v>1566928738</v>
      </c>
      <c r="H127">
        <f t="shared" si="87"/>
        <v>2.7432186453563872E-3</v>
      </c>
      <c r="I127">
        <f t="shared" si="88"/>
        <v>14.391067334717805</v>
      </c>
      <c r="J127">
        <f>BR127 - IF(AI127&gt;1, I127*BN127*100/(AK127*CB127), 0)</f>
        <v>381.5929833918475</v>
      </c>
      <c r="K127">
        <f>((Q127-H127/2)*J127-I127)/(Q127+H127/2)</f>
        <v>238.06026142601164</v>
      </c>
      <c r="L127">
        <f>K127*(BW127+BX127)/1000</f>
        <v>23.551604713588127</v>
      </c>
      <c r="M127">
        <f>(BR127 - IF(AI127&gt;1, I127*BN127*100/(AK127*CB127), 0))*(BW127+BX127)/1000</f>
        <v>37.751479614823332</v>
      </c>
      <c r="N127">
        <f t="shared" si="89"/>
        <v>0.17623087716936015</v>
      </c>
      <c r="O127">
        <f t="shared" si="90"/>
        <v>2.24163961538415</v>
      </c>
      <c r="P127">
        <f>H127*(1000-(1000*0.61365*EXP(17.502*T127/(240.97+T127))/(BW127+BX127)+BT127)/2)/(1000*0.61365*EXP(17.502*T127/(240.97+T127))/(BW127+BX127)-BT127)</f>
        <v>0.16887977215101807</v>
      </c>
      <c r="Q127">
        <f t="shared" si="91"/>
        <v>0.1061847730147937</v>
      </c>
      <c r="R127">
        <f t="shared" si="92"/>
        <v>273.63516873513043</v>
      </c>
      <c r="S127">
        <f>(BY127+(R127+2*0.95*0.0000000567*(((BY127+$B$7)+273)^4-(BY127+273)^4)-44100*H127)/(1.84*29.3*O127+8*0.95*0.0000000567*(BY127+273)^3))</f>
        <v>29.656536489274494</v>
      </c>
      <c r="T127">
        <f>($C$7*BZ127+$D$7*CA127+$E$7*S127)</f>
        <v>29.222799999999999</v>
      </c>
      <c r="U127">
        <f>0.61365*EXP(17.502*T127/(240.97+T127))</f>
        <v>4.073915570912626</v>
      </c>
      <c r="V127">
        <f t="shared" si="93"/>
        <v>64.492127745564204</v>
      </c>
      <c r="W127">
        <f t="shared" si="94"/>
        <v>2.5204720422210003</v>
      </c>
      <c r="X127">
        <f t="shared" si="95"/>
        <v>3.9081855884253405</v>
      </c>
      <c r="Y127">
        <f t="shared" si="96"/>
        <v>1.5534435286916257</v>
      </c>
      <c r="Z127">
        <f>(-H127*44100)</f>
        <v>-120.97594226021667</v>
      </c>
      <c r="AA127">
        <f>2*29.3*O127*0.92*(BY127-T127)</f>
        <v>-86.65036413527109</v>
      </c>
      <c r="AB127">
        <f>2*0.95*0.0000000567*(((BY127+$B$7)+273)^4-(T127+273)^4)</f>
        <v>-8.4986840092501197</v>
      </c>
      <c r="AC127">
        <f t="shared" si="97"/>
        <v>57.510178330392577</v>
      </c>
      <c r="AD127">
        <v>-4.09590505451701E-2</v>
      </c>
      <c r="AE127">
        <v>4.5980122446855599E-2</v>
      </c>
      <c r="AF127">
        <v>3.4402847003291401</v>
      </c>
      <c r="AG127">
        <v>140</v>
      </c>
      <c r="AH127">
        <v>28</v>
      </c>
      <c r="AI127">
        <f t="shared" si="98"/>
        <v>1.0054171697642067</v>
      </c>
      <c r="AJ127">
        <f t="shared" si="99"/>
        <v>0.54171697642066974</v>
      </c>
      <c r="AK127">
        <f t="shared" si="100"/>
        <v>51967.506980132144</v>
      </c>
      <c r="AL127">
        <v>0</v>
      </c>
      <c r="AM127">
        <v>0</v>
      </c>
      <c r="AN127">
        <v>0</v>
      </c>
      <c r="AO127">
        <f t="shared" si="101"/>
        <v>0</v>
      </c>
      <c r="AP127" t="e">
        <f t="shared" si="102"/>
        <v>#DIV/0!</v>
      </c>
      <c r="AQ127">
        <v>-1</v>
      </c>
      <c r="AR127" t="s">
        <v>836</v>
      </c>
      <c r="AS127">
        <v>760.18934615384603</v>
      </c>
      <c r="AT127">
        <v>1101.8499999999999</v>
      </c>
      <c r="AU127">
        <f t="shared" si="103"/>
        <v>0.31007909774121156</v>
      </c>
      <c r="AV127">
        <v>0.5</v>
      </c>
      <c r="AW127">
        <f t="shared" si="104"/>
        <v>1429.3956001003921</v>
      </c>
      <c r="AX127">
        <f>I127</f>
        <v>14.391067334717805</v>
      </c>
      <c r="AY127">
        <f t="shared" si="105"/>
        <v>221.61284899719362</v>
      </c>
      <c r="AZ127">
        <f t="shared" si="106"/>
        <v>0.51661296909742704</v>
      </c>
      <c r="BA127">
        <f t="shared" si="107"/>
        <v>1.0767535127180207E-2</v>
      </c>
      <c r="BB127">
        <f t="shared" si="108"/>
        <v>-1</v>
      </c>
      <c r="BC127" t="s">
        <v>837</v>
      </c>
      <c r="BD127">
        <v>532.62</v>
      </c>
      <c r="BE127">
        <f t="shared" si="109"/>
        <v>569.2299999999999</v>
      </c>
      <c r="BF127">
        <f t="shared" si="110"/>
        <v>0.60021547326415325</v>
      </c>
      <c r="BG127">
        <f t="shared" si="111"/>
        <v>2.0687356839773194</v>
      </c>
      <c r="BH127">
        <f t="shared" si="112"/>
        <v>0.31007909774121151</v>
      </c>
      <c r="BI127" t="e">
        <f t="shared" si="113"/>
        <v>#DIV/0!</v>
      </c>
      <c r="BJ127">
        <f t="shared" si="114"/>
        <v>1700.21</v>
      </c>
      <c r="BK127">
        <f t="shared" si="115"/>
        <v>1429.3956001003921</v>
      </c>
      <c r="BL127">
        <f>($B$11*$D$9+$C$11*$D$9+$F$11*((CR127+CJ127)/MAX(CR127+CJ127+CS127, 0.1)*$I$9+CS127/MAX(CR127+CJ127+CS127, 0.1)*$J$9))/($B$11+$C$11+$F$11)</f>
        <v>0.84071708794819</v>
      </c>
      <c r="BM127">
        <f>($B$11*$K$9+$C$11*$K$9+$F$11*((CR127+CJ127)/MAX(CR127+CJ127+CS127, 0.1)*$P$9+CS127/MAX(CR127+CJ127+CS127, 0.1)*$Q$9))/($B$11+$C$11+$F$11)</f>
        <v>0.19143417589638023</v>
      </c>
      <c r="BN127">
        <v>6</v>
      </c>
      <c r="BO127">
        <v>0.5</v>
      </c>
      <c r="BP127" t="s">
        <v>271</v>
      </c>
      <c r="BQ127">
        <v>1566928738</v>
      </c>
      <c r="BR127">
        <v>381.59300000000002</v>
      </c>
      <c r="BS127">
        <v>400.02100000000002</v>
      </c>
      <c r="BT127">
        <v>25.477</v>
      </c>
      <c r="BU127">
        <v>22.287500000000001</v>
      </c>
      <c r="BV127">
        <v>500.11900000000003</v>
      </c>
      <c r="BW127">
        <v>98.731300000000005</v>
      </c>
      <c r="BX127">
        <v>0.19997300000000001</v>
      </c>
      <c r="BY127">
        <v>28.505800000000001</v>
      </c>
      <c r="BZ127">
        <v>29.222799999999999</v>
      </c>
      <c r="CA127">
        <v>999.9</v>
      </c>
      <c r="CB127">
        <v>10004.4</v>
      </c>
      <c r="CC127">
        <v>0</v>
      </c>
      <c r="CD127">
        <v>12.9086</v>
      </c>
      <c r="CE127">
        <v>1700.21</v>
      </c>
      <c r="CF127">
        <v>0.97602800000000001</v>
      </c>
      <c r="CG127">
        <v>2.3972500000000001E-2</v>
      </c>
      <c r="CH127">
        <v>0</v>
      </c>
      <c r="CI127">
        <v>757.47400000000005</v>
      </c>
      <c r="CJ127">
        <v>4.99986</v>
      </c>
      <c r="CK127">
        <v>13044.9</v>
      </c>
      <c r="CL127">
        <v>13811.1</v>
      </c>
      <c r="CM127">
        <v>45.625</v>
      </c>
      <c r="CN127">
        <v>47.25</v>
      </c>
      <c r="CO127">
        <v>46.436999999999998</v>
      </c>
      <c r="CP127">
        <v>46.375</v>
      </c>
      <c r="CQ127">
        <v>47.436999999999998</v>
      </c>
      <c r="CR127">
        <v>1654.57</v>
      </c>
      <c r="CS127">
        <v>40.64</v>
      </c>
      <c r="CT127">
        <v>0</v>
      </c>
      <c r="CU127">
        <v>254.40000009536701</v>
      </c>
      <c r="CV127">
        <v>760.18934615384603</v>
      </c>
      <c r="CW127">
        <v>-19.914358934110702</v>
      </c>
      <c r="CX127">
        <v>-320.89572609284397</v>
      </c>
      <c r="CY127">
        <v>13082.276923076901</v>
      </c>
      <c r="CZ127">
        <v>15</v>
      </c>
      <c r="DA127">
        <v>1566928691</v>
      </c>
      <c r="DB127" t="s">
        <v>838</v>
      </c>
      <c r="DC127">
        <v>111</v>
      </c>
      <c r="DD127">
        <v>-0.24299999999999999</v>
      </c>
      <c r="DE127">
        <v>0.20399999999999999</v>
      </c>
      <c r="DF127">
        <v>400</v>
      </c>
      <c r="DG127">
        <v>22</v>
      </c>
      <c r="DH127">
        <v>0.14000000000000001</v>
      </c>
      <c r="DI127">
        <v>0.02</v>
      </c>
      <c r="DJ127">
        <v>14.898644599621701</v>
      </c>
      <c r="DK127">
        <v>-1.56259961278827</v>
      </c>
      <c r="DL127">
        <v>0.30068451623589698</v>
      </c>
      <c r="DM127">
        <v>0</v>
      </c>
      <c r="DN127">
        <v>0.18497770332871599</v>
      </c>
      <c r="DO127">
        <v>-1.4229045686486501E-2</v>
      </c>
      <c r="DP127">
        <v>3.0263266141348499E-3</v>
      </c>
      <c r="DQ127">
        <v>1</v>
      </c>
      <c r="DR127">
        <v>1</v>
      </c>
      <c r="DS127">
        <v>2</v>
      </c>
      <c r="DT127" t="s">
        <v>283</v>
      </c>
      <c r="DU127">
        <v>1.86707</v>
      </c>
      <c r="DV127">
        <v>1.8635600000000001</v>
      </c>
      <c r="DW127">
        <v>1.8692</v>
      </c>
      <c r="DX127">
        <v>1.8672200000000001</v>
      </c>
      <c r="DY127">
        <v>1.8717999999999999</v>
      </c>
      <c r="DZ127">
        <v>1.8643099999999999</v>
      </c>
      <c r="EA127">
        <v>1.8658399999999999</v>
      </c>
      <c r="EB127">
        <v>1.8658300000000001</v>
      </c>
      <c r="EC127" t="s">
        <v>274</v>
      </c>
      <c r="ED127" t="s">
        <v>19</v>
      </c>
      <c r="EE127" t="s">
        <v>19</v>
      </c>
      <c r="EF127" t="s">
        <v>19</v>
      </c>
      <c r="EG127" t="s">
        <v>275</v>
      </c>
      <c r="EH127" t="s">
        <v>276</v>
      </c>
      <c r="EI127" t="s">
        <v>277</v>
      </c>
      <c r="EJ127" t="s">
        <v>277</v>
      </c>
      <c r="EK127" t="s">
        <v>277</v>
      </c>
      <c r="EL127" t="s">
        <v>277</v>
      </c>
      <c r="EM127">
        <v>0</v>
      </c>
      <c r="EN127">
        <v>100</v>
      </c>
      <c r="EO127">
        <v>100</v>
      </c>
      <c r="EP127">
        <v>-0.24299999999999999</v>
      </c>
      <c r="EQ127">
        <v>0.20399999999999999</v>
      </c>
      <c r="ER127">
        <v>2</v>
      </c>
      <c r="ES127">
        <v>341.875</v>
      </c>
      <c r="ET127">
        <v>507.91</v>
      </c>
      <c r="EU127">
        <v>24.998799999999999</v>
      </c>
      <c r="EV127">
        <v>30.835000000000001</v>
      </c>
      <c r="EW127">
        <v>30.0001</v>
      </c>
      <c r="EX127">
        <v>30.848199999999999</v>
      </c>
      <c r="EY127">
        <v>30.8459</v>
      </c>
      <c r="EZ127">
        <v>22.198</v>
      </c>
      <c r="FA127">
        <v>18.989899999999999</v>
      </c>
      <c r="FB127">
        <v>3.1107999999999998</v>
      </c>
      <c r="FC127">
        <v>25</v>
      </c>
      <c r="FD127">
        <v>400</v>
      </c>
      <c r="FE127">
        <v>22.500399999999999</v>
      </c>
      <c r="FF127">
        <v>101.119</v>
      </c>
      <c r="FG127">
        <v>101.67100000000001</v>
      </c>
    </row>
    <row r="128" spans="1:163" x14ac:dyDescent="0.2">
      <c r="A128">
        <v>112</v>
      </c>
      <c r="B128">
        <v>1566928814</v>
      </c>
      <c r="C128">
        <v>15466.2000000477</v>
      </c>
      <c r="D128" t="s">
        <v>839</v>
      </c>
      <c r="E128" t="s">
        <v>840</v>
      </c>
      <c r="F128" t="s">
        <v>835</v>
      </c>
      <c r="G128">
        <v>1566928814</v>
      </c>
      <c r="H128">
        <f t="shared" si="87"/>
        <v>2.4110292764649871E-3</v>
      </c>
      <c r="I128">
        <f t="shared" si="88"/>
        <v>9.0623538310790153</v>
      </c>
      <c r="J128">
        <f>BR128 - IF(AI128&gt;1, I128*BN128*100/(AK128*CB128), 0)</f>
        <v>288.43398951971068</v>
      </c>
      <c r="K128">
        <f>((Q128-H128/2)*J128-I128)/(Q128+H128/2)</f>
        <v>181.66233241496892</v>
      </c>
      <c r="L128">
        <f>K128*(BW128+BX128)/1000</f>
        <v>17.973095481205601</v>
      </c>
      <c r="M128">
        <f>(BR128 - IF(AI128&gt;1, I128*BN128*100/(AK128*CB128), 0))*(BW128+BX128)/1000</f>
        <v>28.536744875767386</v>
      </c>
      <c r="N128">
        <f t="shared" si="89"/>
        <v>0.14884342645647727</v>
      </c>
      <c r="O128">
        <f t="shared" si="90"/>
        <v>2.2400990484088084</v>
      </c>
      <c r="P128">
        <f>H128*(1000-(1000*0.61365*EXP(17.502*T128/(240.97+T128))/(BW128+BX128)+BT128)/2)/(1000*0.61365*EXP(17.502*T128/(240.97+T128))/(BW128+BX128)-BT128)</f>
        <v>0.14355929366582687</v>
      </c>
      <c r="Q128">
        <f t="shared" si="91"/>
        <v>9.0183688158970224E-2</v>
      </c>
      <c r="R128">
        <f t="shared" si="92"/>
        <v>273.61440743778712</v>
      </c>
      <c r="S128">
        <f>(BY128+(R128+2*0.95*0.0000000567*(((BY128+$B$7)+273)^4-(BY128+273)^4)-44100*H128)/(1.84*29.3*O128+8*0.95*0.0000000567*(BY128+273)^3))</f>
        <v>29.782780432715892</v>
      </c>
      <c r="T128">
        <f>($C$7*BZ128+$D$7*CA128+$E$7*S128)</f>
        <v>29.497499999999999</v>
      </c>
      <c r="U128">
        <f>0.61365*EXP(17.502*T128/(240.97+T128))</f>
        <v>4.1390153532772018</v>
      </c>
      <c r="V128">
        <f t="shared" si="93"/>
        <v>64.766640027256855</v>
      </c>
      <c r="W128">
        <f t="shared" si="94"/>
        <v>2.5334358566846</v>
      </c>
      <c r="X128">
        <f t="shared" si="95"/>
        <v>3.9116370026581753</v>
      </c>
      <c r="Y128">
        <f t="shared" si="96"/>
        <v>1.6055794965926018</v>
      </c>
      <c r="Z128">
        <f>(-H128*44100)</f>
        <v>-106.32639109210592</v>
      </c>
      <c r="AA128">
        <f>2*29.3*O128*0.92*(BY128-T128)</f>
        <v>-117.93016673021678</v>
      </c>
      <c r="AB128">
        <f>2*0.95*0.0000000567*(((BY128+$B$7)+273)^4-(T128+273)^4)</f>
        <v>-11.591263226116908</v>
      </c>
      <c r="AC128">
        <f t="shared" si="97"/>
        <v>37.766586389347523</v>
      </c>
      <c r="AD128">
        <v>-4.0917727608024798E-2</v>
      </c>
      <c r="AE128">
        <v>4.5933733829821903E-2</v>
      </c>
      <c r="AF128">
        <v>3.4375348393187699</v>
      </c>
      <c r="AG128">
        <v>140</v>
      </c>
      <c r="AH128">
        <v>28</v>
      </c>
      <c r="AI128">
        <f t="shared" si="98"/>
        <v>1.0054227078806466</v>
      </c>
      <c r="AJ128">
        <f t="shared" si="99"/>
        <v>0.54227078806465823</v>
      </c>
      <c r="AK128">
        <f t="shared" si="100"/>
        <v>51914.719435893676</v>
      </c>
      <c r="AL128">
        <v>0</v>
      </c>
      <c r="AM128">
        <v>0</v>
      </c>
      <c r="AN128">
        <v>0</v>
      </c>
      <c r="AO128">
        <f t="shared" si="101"/>
        <v>0</v>
      </c>
      <c r="AP128" t="e">
        <f t="shared" si="102"/>
        <v>#DIV/0!</v>
      </c>
      <c r="AQ128">
        <v>-1</v>
      </c>
      <c r="AR128" t="s">
        <v>841</v>
      </c>
      <c r="AS128">
        <v>739.70346153846197</v>
      </c>
      <c r="AT128">
        <v>1048.72</v>
      </c>
      <c r="AU128">
        <f t="shared" si="103"/>
        <v>0.29466067059037493</v>
      </c>
      <c r="AV128">
        <v>0.5</v>
      </c>
      <c r="AW128">
        <f t="shared" si="104"/>
        <v>1429.2863929290133</v>
      </c>
      <c r="AX128">
        <f>I128</f>
        <v>9.0623538310790153</v>
      </c>
      <c r="AY128">
        <f t="shared" si="105"/>
        <v>210.57724350308058</v>
      </c>
      <c r="AZ128">
        <f t="shared" si="106"/>
        <v>0.48565870775802888</v>
      </c>
      <c r="BA128">
        <f t="shared" si="107"/>
        <v>7.0401242752044938E-3</v>
      </c>
      <c r="BB128">
        <f t="shared" si="108"/>
        <v>-1</v>
      </c>
      <c r="BC128" t="s">
        <v>842</v>
      </c>
      <c r="BD128">
        <v>539.4</v>
      </c>
      <c r="BE128">
        <f t="shared" si="109"/>
        <v>509.32000000000005</v>
      </c>
      <c r="BF128">
        <f t="shared" si="110"/>
        <v>0.60672374629218961</v>
      </c>
      <c r="BG128">
        <f t="shared" si="111"/>
        <v>1.9442343344456805</v>
      </c>
      <c r="BH128">
        <f t="shared" si="112"/>
        <v>0.29466067059037498</v>
      </c>
      <c r="BI128" t="e">
        <f t="shared" si="113"/>
        <v>#DIV/0!</v>
      </c>
      <c r="BJ128">
        <f t="shared" si="114"/>
        <v>1700.08</v>
      </c>
      <c r="BK128">
        <f t="shared" si="115"/>
        <v>1429.2863929290133</v>
      </c>
      <c r="BL128">
        <f>($B$11*$D$9+$C$11*$D$9+$F$11*((CR128+CJ128)/MAX(CR128+CJ128+CS128, 0.1)*$I$9+CS128/MAX(CR128+CJ128+CS128, 0.1)*$J$9))/($B$11+$C$11+$F$11)</f>
        <v>0.84071713856348729</v>
      </c>
      <c r="BM128">
        <f>($B$11*$K$9+$C$11*$K$9+$F$11*((CR128+CJ128)/MAX(CR128+CJ128+CS128, 0.1)*$P$9+CS128/MAX(CR128+CJ128+CS128, 0.1)*$Q$9))/($B$11+$C$11+$F$11)</f>
        <v>0.19143427712697492</v>
      </c>
      <c r="BN128">
        <v>6</v>
      </c>
      <c r="BO128">
        <v>0.5</v>
      </c>
      <c r="BP128" t="s">
        <v>271</v>
      </c>
      <c r="BQ128">
        <v>1566928814</v>
      </c>
      <c r="BR128">
        <v>288.43400000000003</v>
      </c>
      <c r="BS128">
        <v>300.08199999999999</v>
      </c>
      <c r="BT128">
        <v>25.6066</v>
      </c>
      <c r="BU128">
        <v>22.803699999999999</v>
      </c>
      <c r="BV128">
        <v>500.11500000000001</v>
      </c>
      <c r="BW128">
        <v>98.736800000000002</v>
      </c>
      <c r="BX128">
        <v>0.20003099999999999</v>
      </c>
      <c r="BY128">
        <v>28.521000000000001</v>
      </c>
      <c r="BZ128">
        <v>29.497499999999999</v>
      </c>
      <c r="CA128">
        <v>999.9</v>
      </c>
      <c r="CB128">
        <v>9993.75</v>
      </c>
      <c r="CC128">
        <v>0</v>
      </c>
      <c r="CD128">
        <v>12.855</v>
      </c>
      <c r="CE128">
        <v>1700.08</v>
      </c>
      <c r="CF128">
        <v>0.97602800000000001</v>
      </c>
      <c r="CG128">
        <v>2.3972500000000001E-2</v>
      </c>
      <c r="CH128">
        <v>0</v>
      </c>
      <c r="CI128">
        <v>738.81299999999999</v>
      </c>
      <c r="CJ128">
        <v>4.99986</v>
      </c>
      <c r="CK128">
        <v>12720.4</v>
      </c>
      <c r="CL128">
        <v>13810</v>
      </c>
      <c r="CM128">
        <v>45.625</v>
      </c>
      <c r="CN128">
        <v>47.186999999999998</v>
      </c>
      <c r="CO128">
        <v>46.436999999999998</v>
      </c>
      <c r="CP128">
        <v>46.311999999999998</v>
      </c>
      <c r="CQ128">
        <v>47.436999999999998</v>
      </c>
      <c r="CR128">
        <v>1654.45</v>
      </c>
      <c r="CS128">
        <v>40.64</v>
      </c>
      <c r="CT128">
        <v>0</v>
      </c>
      <c r="CU128">
        <v>75.400000095367403</v>
      </c>
      <c r="CV128">
        <v>739.70346153846197</v>
      </c>
      <c r="CW128">
        <v>-9.5834529764929108</v>
      </c>
      <c r="CX128">
        <v>-135.230769126892</v>
      </c>
      <c r="CY128">
        <v>12736.211538461501</v>
      </c>
      <c r="CZ128">
        <v>15</v>
      </c>
      <c r="DA128">
        <v>1566928837.5</v>
      </c>
      <c r="DB128" t="s">
        <v>843</v>
      </c>
      <c r="DC128">
        <v>112</v>
      </c>
      <c r="DD128">
        <v>-0.27400000000000002</v>
      </c>
      <c r="DE128">
        <v>0.222</v>
      </c>
      <c r="DF128">
        <v>300</v>
      </c>
      <c r="DG128">
        <v>23</v>
      </c>
      <c r="DH128">
        <v>0.11</v>
      </c>
      <c r="DI128">
        <v>0.02</v>
      </c>
      <c r="DJ128">
        <v>9.13046377229435</v>
      </c>
      <c r="DK128">
        <v>0.19697534076002499</v>
      </c>
      <c r="DL128">
        <v>0.17877746916546799</v>
      </c>
      <c r="DM128">
        <v>1</v>
      </c>
      <c r="DN128">
        <v>0.152005254740603</v>
      </c>
      <c r="DO128">
        <v>-1.0669394209591201E-2</v>
      </c>
      <c r="DP128">
        <v>2.06457333182973E-3</v>
      </c>
      <c r="DQ128">
        <v>1</v>
      </c>
      <c r="DR128">
        <v>2</v>
      </c>
      <c r="DS128">
        <v>2</v>
      </c>
      <c r="DT128" t="s">
        <v>273</v>
      </c>
      <c r="DU128">
        <v>1.86704</v>
      </c>
      <c r="DV128">
        <v>1.8635600000000001</v>
      </c>
      <c r="DW128">
        <v>1.8692</v>
      </c>
      <c r="DX128">
        <v>1.8672</v>
      </c>
      <c r="DY128">
        <v>1.8717999999999999</v>
      </c>
      <c r="DZ128">
        <v>1.8643000000000001</v>
      </c>
      <c r="EA128">
        <v>1.8658399999999999</v>
      </c>
      <c r="EB128">
        <v>1.8658399999999999</v>
      </c>
      <c r="EC128" t="s">
        <v>274</v>
      </c>
      <c r="ED128" t="s">
        <v>19</v>
      </c>
      <c r="EE128" t="s">
        <v>19</v>
      </c>
      <c r="EF128" t="s">
        <v>19</v>
      </c>
      <c r="EG128" t="s">
        <v>275</v>
      </c>
      <c r="EH128" t="s">
        <v>276</v>
      </c>
      <c r="EI128" t="s">
        <v>277</v>
      </c>
      <c r="EJ128" t="s">
        <v>277</v>
      </c>
      <c r="EK128" t="s">
        <v>277</v>
      </c>
      <c r="EL128" t="s">
        <v>277</v>
      </c>
      <c r="EM128">
        <v>0</v>
      </c>
      <c r="EN128">
        <v>100</v>
      </c>
      <c r="EO128">
        <v>100</v>
      </c>
      <c r="EP128">
        <v>-0.27400000000000002</v>
      </c>
      <c r="EQ128">
        <v>0.222</v>
      </c>
      <c r="ER128">
        <v>2</v>
      </c>
      <c r="ES128">
        <v>342.14800000000002</v>
      </c>
      <c r="ET128">
        <v>508.19</v>
      </c>
      <c r="EU128">
        <v>25.000599999999999</v>
      </c>
      <c r="EV128">
        <v>30.840399999999999</v>
      </c>
      <c r="EW128">
        <v>30</v>
      </c>
      <c r="EX128">
        <v>30.856200000000001</v>
      </c>
      <c r="EY128">
        <v>30.856200000000001</v>
      </c>
      <c r="EZ128">
        <v>17.690000000000001</v>
      </c>
      <c r="FA128">
        <v>17.2684</v>
      </c>
      <c r="FB128">
        <v>6.1813700000000003</v>
      </c>
      <c r="FC128">
        <v>25</v>
      </c>
      <c r="FD128">
        <v>300</v>
      </c>
      <c r="FE128">
        <v>22.764500000000002</v>
      </c>
      <c r="FF128">
        <v>101.116</v>
      </c>
      <c r="FG128">
        <v>101.672</v>
      </c>
    </row>
    <row r="129" spans="1:163" x14ac:dyDescent="0.2">
      <c r="A129">
        <v>113</v>
      </c>
      <c r="B129">
        <v>1566928946</v>
      </c>
      <c r="C129">
        <v>15598.2000000477</v>
      </c>
      <c r="D129" t="s">
        <v>844</v>
      </c>
      <c r="E129" t="s">
        <v>845</v>
      </c>
      <c r="F129" t="s">
        <v>835</v>
      </c>
      <c r="G129">
        <v>1566928946</v>
      </c>
      <c r="H129">
        <f t="shared" si="87"/>
        <v>2.2622847602989209E-3</v>
      </c>
      <c r="I129">
        <f t="shared" si="88"/>
        <v>6.7913788151623748</v>
      </c>
      <c r="J129">
        <f>BR129 - IF(AI129&gt;1, I129*BN129*100/(AK129*CB129), 0)</f>
        <v>241.25499209017232</v>
      </c>
      <c r="K129">
        <f>((Q129-H129/2)*J129-I129)/(Q129+H129/2)</f>
        <v>153.8260094944664</v>
      </c>
      <c r="L129">
        <f>K129*(BW129+BX129)/1000</f>
        <v>15.21841491203873</v>
      </c>
      <c r="M129">
        <f>(BR129 - IF(AI129&gt;1, I129*BN129*100/(AK129*CB129), 0))*(BW129+BX129)/1000</f>
        <v>23.867995934464776</v>
      </c>
      <c r="N129">
        <f t="shared" si="89"/>
        <v>0.13629905761587652</v>
      </c>
      <c r="O129">
        <f t="shared" si="90"/>
        <v>2.2346859865257223</v>
      </c>
      <c r="P129">
        <f>H129*(1000-(1000*0.61365*EXP(17.502*T129/(240.97+T129))/(BW129+BX129)+BT129)/2)/(1000*0.61365*EXP(17.502*T129/(240.97+T129))/(BW129+BX129)-BT129)</f>
        <v>0.13184337314866226</v>
      </c>
      <c r="Q129">
        <f t="shared" si="91"/>
        <v>8.279029979244161E-2</v>
      </c>
      <c r="R129">
        <f t="shared" si="92"/>
        <v>273.5963031214477</v>
      </c>
      <c r="S129">
        <f>(BY129+(R129+2*0.95*0.0000000567*(((BY129+$B$7)+273)^4-(BY129+273)^4)-44100*H129)/(1.84*29.3*O129+8*0.95*0.0000000567*(BY129+273)^3))</f>
        <v>29.885553572424744</v>
      </c>
      <c r="T129">
        <f>($C$7*BZ129+$D$7*CA129+$E$7*S129)</f>
        <v>29.683399999999999</v>
      </c>
      <c r="U129">
        <f>0.61365*EXP(17.502*T129/(240.97+T129))</f>
        <v>4.1835836767349237</v>
      </c>
      <c r="V129">
        <f t="shared" si="93"/>
        <v>64.838953481798825</v>
      </c>
      <c r="W129">
        <f t="shared" si="94"/>
        <v>2.5437266427166998</v>
      </c>
      <c r="X129">
        <f t="shared" si="95"/>
        <v>3.923145742058836</v>
      </c>
      <c r="Y129">
        <f t="shared" si="96"/>
        <v>1.6398570340182239</v>
      </c>
      <c r="Z129">
        <f>(-H129*44100)</f>
        <v>-99.766757929182404</v>
      </c>
      <c r="AA129">
        <f>2*29.3*O129*0.92*(BY129-T129)</f>
        <v>-133.94565140881787</v>
      </c>
      <c r="AB129">
        <f>2*0.95*0.0000000567*(((BY129+$B$7)+273)^4-(T129+273)^4)</f>
        <v>-13.212821331475828</v>
      </c>
      <c r="AC129">
        <f t="shared" si="97"/>
        <v>26.671072451971611</v>
      </c>
      <c r="AD129">
        <v>-4.0772732858690097E-2</v>
      </c>
      <c r="AE129">
        <v>4.5770964521456001E-2</v>
      </c>
      <c r="AF129">
        <v>3.4278785823098299</v>
      </c>
      <c r="AG129">
        <v>140</v>
      </c>
      <c r="AH129">
        <v>28</v>
      </c>
      <c r="AI129">
        <f t="shared" si="98"/>
        <v>1.0054422414434367</v>
      </c>
      <c r="AJ129">
        <f t="shared" si="99"/>
        <v>0.54422414434367461</v>
      </c>
      <c r="AK129">
        <f t="shared" si="100"/>
        <v>51729.389541082266</v>
      </c>
      <c r="AL129">
        <v>0</v>
      </c>
      <c r="AM129">
        <v>0</v>
      </c>
      <c r="AN129">
        <v>0</v>
      </c>
      <c r="AO129">
        <f t="shared" si="101"/>
        <v>0</v>
      </c>
      <c r="AP129" t="e">
        <f t="shared" si="102"/>
        <v>#DIV/0!</v>
      </c>
      <c r="AQ129">
        <v>-1</v>
      </c>
      <c r="AR129" t="s">
        <v>846</v>
      </c>
      <c r="AS129">
        <v>727.06961538461496</v>
      </c>
      <c r="AT129">
        <v>1022.28</v>
      </c>
      <c r="AU129">
        <f t="shared" si="103"/>
        <v>0.28877644541161429</v>
      </c>
      <c r="AV129">
        <v>0.5</v>
      </c>
      <c r="AW129">
        <f t="shared" si="104"/>
        <v>1429.1937001003819</v>
      </c>
      <c r="AX129">
        <f>I129</f>
        <v>6.7913788151623748</v>
      </c>
      <c r="AY129">
        <f t="shared" si="105"/>
        <v>206.35873825983049</v>
      </c>
      <c r="AZ129">
        <f t="shared" si="106"/>
        <v>0.47568180928904019</v>
      </c>
      <c r="BA129">
        <f t="shared" si="107"/>
        <v>5.4515905119195069E-3</v>
      </c>
      <c r="BB129">
        <f t="shared" si="108"/>
        <v>-1</v>
      </c>
      <c r="BC129" t="s">
        <v>847</v>
      </c>
      <c r="BD129">
        <v>536</v>
      </c>
      <c r="BE129">
        <f t="shared" si="109"/>
        <v>486.28</v>
      </c>
      <c r="BF129">
        <f t="shared" si="110"/>
        <v>0.60707901747015103</v>
      </c>
      <c r="BG129">
        <f t="shared" si="111"/>
        <v>1.9072388059701493</v>
      </c>
      <c r="BH129">
        <f t="shared" si="112"/>
        <v>0.28877644541161424</v>
      </c>
      <c r="BI129" t="e">
        <f t="shared" si="113"/>
        <v>#DIV/0!</v>
      </c>
      <c r="BJ129">
        <f t="shared" si="114"/>
        <v>1699.97</v>
      </c>
      <c r="BK129">
        <f t="shared" si="115"/>
        <v>1429.1937001003819</v>
      </c>
      <c r="BL129">
        <f>($B$11*$D$9+$C$11*$D$9+$F$11*((CR129+CJ129)/MAX(CR129+CJ129+CS129, 0.1)*$I$9+CS129/MAX(CR129+CJ129+CS129, 0.1)*$J$9))/($B$11+$C$11+$F$11)</f>
        <v>0.84071701271221366</v>
      </c>
      <c r="BM129">
        <f>($B$11*$K$9+$C$11*$K$9+$F$11*((CR129+CJ129)/MAX(CR129+CJ129+CS129, 0.1)*$P$9+CS129/MAX(CR129+CJ129+CS129, 0.1)*$Q$9))/($B$11+$C$11+$F$11)</f>
        <v>0.19143402542442722</v>
      </c>
      <c r="BN129">
        <v>6</v>
      </c>
      <c r="BO129">
        <v>0.5</v>
      </c>
      <c r="BP129" t="s">
        <v>271</v>
      </c>
      <c r="BQ129">
        <v>1566928946</v>
      </c>
      <c r="BR129">
        <v>241.255</v>
      </c>
      <c r="BS129">
        <v>250.01300000000001</v>
      </c>
      <c r="BT129">
        <v>25.7117</v>
      </c>
      <c r="BU129">
        <v>23.0822</v>
      </c>
      <c r="BV129">
        <v>500.142</v>
      </c>
      <c r="BW129">
        <v>98.732699999999994</v>
      </c>
      <c r="BX129">
        <v>0.19995099999999999</v>
      </c>
      <c r="BY129">
        <v>28.5716</v>
      </c>
      <c r="BZ129">
        <v>29.683399999999999</v>
      </c>
      <c r="CA129">
        <v>999.9</v>
      </c>
      <c r="CB129">
        <v>9958.75</v>
      </c>
      <c r="CC129">
        <v>0</v>
      </c>
      <c r="CD129">
        <v>12.7439</v>
      </c>
      <c r="CE129">
        <v>1699.97</v>
      </c>
      <c r="CF129">
        <v>0.97602800000000001</v>
      </c>
      <c r="CG129">
        <v>2.3972500000000001E-2</v>
      </c>
      <c r="CH129">
        <v>0</v>
      </c>
      <c r="CI129">
        <v>726.78800000000001</v>
      </c>
      <c r="CJ129">
        <v>4.99986</v>
      </c>
      <c r="CK129">
        <v>12516.6</v>
      </c>
      <c r="CL129">
        <v>13809.1</v>
      </c>
      <c r="CM129">
        <v>45.686999999999998</v>
      </c>
      <c r="CN129">
        <v>47.25</v>
      </c>
      <c r="CO129">
        <v>46.436999999999998</v>
      </c>
      <c r="CP129">
        <v>46.436999999999998</v>
      </c>
      <c r="CQ129">
        <v>47.5</v>
      </c>
      <c r="CR129">
        <v>1654.34</v>
      </c>
      <c r="CS129">
        <v>40.630000000000003</v>
      </c>
      <c r="CT129">
        <v>0</v>
      </c>
      <c r="CU129">
        <v>131.30000019073501</v>
      </c>
      <c r="CV129">
        <v>727.06961538461496</v>
      </c>
      <c r="CW129">
        <v>-4.0060171012066901</v>
      </c>
      <c r="CX129">
        <v>-64.574358999468501</v>
      </c>
      <c r="CY129">
        <v>12525.061538461499</v>
      </c>
      <c r="CZ129">
        <v>15</v>
      </c>
      <c r="DA129">
        <v>1566928901.5</v>
      </c>
      <c r="DB129" t="s">
        <v>848</v>
      </c>
      <c r="DC129">
        <v>113</v>
      </c>
      <c r="DD129">
        <v>-0.252</v>
      </c>
      <c r="DE129">
        <v>0.22600000000000001</v>
      </c>
      <c r="DF129">
        <v>250</v>
      </c>
      <c r="DG129">
        <v>23</v>
      </c>
      <c r="DH129">
        <v>0.19</v>
      </c>
      <c r="DI129">
        <v>0.04</v>
      </c>
      <c r="DJ129">
        <v>6.7750267217276603</v>
      </c>
      <c r="DK129">
        <v>0.15694820806544801</v>
      </c>
      <c r="DL129">
        <v>0.132829510572291</v>
      </c>
      <c r="DM129">
        <v>1</v>
      </c>
      <c r="DN129">
        <v>0.13695471371388501</v>
      </c>
      <c r="DO129">
        <v>2.8153419809913201E-3</v>
      </c>
      <c r="DP129">
        <v>3.1134327173297401E-3</v>
      </c>
      <c r="DQ129">
        <v>1</v>
      </c>
      <c r="DR129">
        <v>2</v>
      </c>
      <c r="DS129">
        <v>2</v>
      </c>
      <c r="DT129" t="s">
        <v>273</v>
      </c>
      <c r="DU129">
        <v>1.86703</v>
      </c>
      <c r="DV129">
        <v>1.8635600000000001</v>
      </c>
      <c r="DW129">
        <v>1.8691899999999999</v>
      </c>
      <c r="DX129">
        <v>1.8671899999999999</v>
      </c>
      <c r="DY129">
        <v>1.87178</v>
      </c>
      <c r="DZ129">
        <v>1.8643000000000001</v>
      </c>
      <c r="EA129">
        <v>1.8658399999999999</v>
      </c>
      <c r="EB129">
        <v>1.86582</v>
      </c>
      <c r="EC129" t="s">
        <v>274</v>
      </c>
      <c r="ED129" t="s">
        <v>19</v>
      </c>
      <c r="EE129" t="s">
        <v>19</v>
      </c>
      <c r="EF129" t="s">
        <v>19</v>
      </c>
      <c r="EG129" t="s">
        <v>275</v>
      </c>
      <c r="EH129" t="s">
        <v>276</v>
      </c>
      <c r="EI129" t="s">
        <v>277</v>
      </c>
      <c r="EJ129" t="s">
        <v>277</v>
      </c>
      <c r="EK129" t="s">
        <v>277</v>
      </c>
      <c r="EL129" t="s">
        <v>277</v>
      </c>
      <c r="EM129">
        <v>0</v>
      </c>
      <c r="EN129">
        <v>100</v>
      </c>
      <c r="EO129">
        <v>100</v>
      </c>
      <c r="EP129">
        <v>-0.252</v>
      </c>
      <c r="EQ129">
        <v>0.22600000000000001</v>
      </c>
      <c r="ER129">
        <v>2</v>
      </c>
      <c r="ES129">
        <v>341.66199999999998</v>
      </c>
      <c r="ET129">
        <v>507.80799999999999</v>
      </c>
      <c r="EU129">
        <v>24.9999</v>
      </c>
      <c r="EV129">
        <v>30.880700000000001</v>
      </c>
      <c r="EW129">
        <v>30.000299999999999</v>
      </c>
      <c r="EX129">
        <v>30.893799999999999</v>
      </c>
      <c r="EY129">
        <v>30.893599999999999</v>
      </c>
      <c r="EZ129">
        <v>15.3584</v>
      </c>
      <c r="FA129">
        <v>17.570900000000002</v>
      </c>
      <c r="FB129">
        <v>10.7113</v>
      </c>
      <c r="FC129">
        <v>25</v>
      </c>
      <c r="FD129">
        <v>250</v>
      </c>
      <c r="FE129">
        <v>23.033899999999999</v>
      </c>
      <c r="FF129">
        <v>101.108</v>
      </c>
      <c r="FG129">
        <v>101.66</v>
      </c>
    </row>
    <row r="130" spans="1:163" x14ac:dyDescent="0.2">
      <c r="A130">
        <v>114</v>
      </c>
      <c r="B130">
        <v>1566929052.5</v>
      </c>
      <c r="C130">
        <v>15704.7000000477</v>
      </c>
      <c r="D130" t="s">
        <v>849</v>
      </c>
      <c r="E130" t="s">
        <v>850</v>
      </c>
      <c r="F130" t="s">
        <v>835</v>
      </c>
      <c r="G130">
        <v>1566929052.5</v>
      </c>
      <c r="H130">
        <f t="shared" si="87"/>
        <v>2.3302146284793091E-3</v>
      </c>
      <c r="I130">
        <f t="shared" si="88"/>
        <v>4.3832686647130039</v>
      </c>
      <c r="J130">
        <f>BR130 - IF(AI130&gt;1, I130*BN130*100/(AK130*CB130), 0)</f>
        <v>169.34199488589047</v>
      </c>
      <c r="K130">
        <f>((Q130-H130/2)*J130-I130)/(Q130+H130/2)</f>
        <v>114.30895125196487</v>
      </c>
      <c r="L130">
        <f>K130*(BW130+BX130)/1000</f>
        <v>11.308885065589726</v>
      </c>
      <c r="M130">
        <f>(BR130 - IF(AI130&gt;1, I130*BN130*100/(AK130*CB130), 0))*(BW130+BX130)/1000</f>
        <v>16.753448754165699</v>
      </c>
      <c r="N130">
        <f t="shared" si="89"/>
        <v>0.14115567774362373</v>
      </c>
      <c r="O130">
        <f t="shared" si="90"/>
        <v>2.2333452403308516</v>
      </c>
      <c r="P130">
        <f>H130*(1000-(1000*0.61365*EXP(17.502*T130/(240.97+T130))/(BW130+BX130)+BT130)/2)/(1000*0.61365*EXP(17.502*T130/(240.97+T130))/(BW130+BX130)-BT130)</f>
        <v>0.13638002753641834</v>
      </c>
      <c r="Q130">
        <f t="shared" si="91"/>
        <v>8.5653130292132063E-2</v>
      </c>
      <c r="R130">
        <f t="shared" si="92"/>
        <v>273.5803432242862</v>
      </c>
      <c r="S130">
        <f>(BY130+(R130+2*0.95*0.0000000567*(((BY130+$B$7)+273)^4-(BY130+273)^4)-44100*H130)/(1.84*29.3*O130+8*0.95*0.0000000567*(BY130+273)^3))</f>
        <v>29.873283393259619</v>
      </c>
      <c r="T130">
        <f>($C$7*BZ130+$D$7*CA130+$E$7*S130)</f>
        <v>29.696100000000001</v>
      </c>
      <c r="U130">
        <f>0.61365*EXP(17.502*T130/(240.97+T130))</f>
        <v>4.1866436262591478</v>
      </c>
      <c r="V130">
        <f t="shared" si="93"/>
        <v>65.059895080125216</v>
      </c>
      <c r="W130">
        <f t="shared" si="94"/>
        <v>2.5538468850060001</v>
      </c>
      <c r="X130">
        <f t="shared" si="95"/>
        <v>3.9253781179031755</v>
      </c>
      <c r="Y130">
        <f t="shared" si="96"/>
        <v>1.6327967412531477</v>
      </c>
      <c r="Z130">
        <f>(-H130*44100)</f>
        <v>-102.76246511593753</v>
      </c>
      <c r="AA130">
        <f>2*29.3*O130*0.92*(BY130-T130)</f>
        <v>-134.21445985276063</v>
      </c>
      <c r="AB130">
        <f>2*0.95*0.0000000567*(((BY130+$B$7)+273)^4-(T130+273)^4)</f>
        <v>-13.248765538631091</v>
      </c>
      <c r="AC130">
        <f t="shared" si="97"/>
        <v>23.354652716956991</v>
      </c>
      <c r="AD130">
        <v>-4.0736867683995398E-2</v>
      </c>
      <c r="AE130">
        <v>4.5730702720899401E-2</v>
      </c>
      <c r="AF130">
        <v>3.4254882606292898</v>
      </c>
      <c r="AG130">
        <v>140</v>
      </c>
      <c r="AH130">
        <v>28</v>
      </c>
      <c r="AI130">
        <f t="shared" si="98"/>
        <v>1.0054470454594009</v>
      </c>
      <c r="AJ130">
        <f t="shared" si="99"/>
        <v>0.54470454594008899</v>
      </c>
      <c r="AK130">
        <f t="shared" si="100"/>
        <v>51684.013806558673</v>
      </c>
      <c r="AL130">
        <v>0</v>
      </c>
      <c r="AM130">
        <v>0</v>
      </c>
      <c r="AN130">
        <v>0</v>
      </c>
      <c r="AO130">
        <f t="shared" si="101"/>
        <v>0</v>
      </c>
      <c r="AP130" t="e">
        <f t="shared" si="102"/>
        <v>#DIV/0!</v>
      </c>
      <c r="AQ130">
        <v>-1</v>
      </c>
      <c r="AR130" t="s">
        <v>851</v>
      </c>
      <c r="AS130">
        <v>722.02561538461498</v>
      </c>
      <c r="AT130">
        <v>999.10599999999999</v>
      </c>
      <c r="AU130">
        <f t="shared" si="103"/>
        <v>0.27732831613000519</v>
      </c>
      <c r="AV130">
        <v>0.5</v>
      </c>
      <c r="AW130">
        <f t="shared" si="104"/>
        <v>1429.1097001003875</v>
      </c>
      <c r="AX130">
        <f>I130</f>
        <v>4.3832686647130039</v>
      </c>
      <c r="AY130">
        <f t="shared" si="105"/>
        <v>198.16629334694858</v>
      </c>
      <c r="AZ130">
        <f t="shared" si="106"/>
        <v>0.46340027985018606</v>
      </c>
      <c r="BA130">
        <f t="shared" si="107"/>
        <v>3.7668687465593842E-3</v>
      </c>
      <c r="BB130">
        <f t="shared" si="108"/>
        <v>-1</v>
      </c>
      <c r="BC130" t="s">
        <v>852</v>
      </c>
      <c r="BD130">
        <v>536.12</v>
      </c>
      <c r="BE130">
        <f t="shared" si="109"/>
        <v>462.98599999999999</v>
      </c>
      <c r="BF130">
        <f t="shared" si="110"/>
        <v>0.5984638512079955</v>
      </c>
      <c r="BG130">
        <f t="shared" si="111"/>
        <v>1.8635865104827278</v>
      </c>
      <c r="BH130">
        <f t="shared" si="112"/>
        <v>0.27732831613000525</v>
      </c>
      <c r="BI130" t="e">
        <f t="shared" si="113"/>
        <v>#DIV/0!</v>
      </c>
      <c r="BJ130">
        <f t="shared" si="114"/>
        <v>1699.87</v>
      </c>
      <c r="BK130">
        <f t="shared" si="115"/>
        <v>1429.1097001003875</v>
      </c>
      <c r="BL130">
        <f>($B$11*$D$9+$C$11*$D$9+$F$11*((CR130+CJ130)/MAX(CR130+CJ130+CS130, 0.1)*$I$9+CS130/MAX(CR130+CJ130+CS130, 0.1)*$J$9))/($B$11+$C$11+$F$11)</f>
        <v>0.84071705489266091</v>
      </c>
      <c r="BM130">
        <f>($B$11*$K$9+$C$11*$K$9+$F$11*((CR130+CJ130)/MAX(CR130+CJ130+CS130, 0.1)*$P$9+CS130/MAX(CR130+CJ130+CS130, 0.1)*$Q$9))/($B$11+$C$11+$F$11)</f>
        <v>0.19143410978532202</v>
      </c>
      <c r="BN130">
        <v>6</v>
      </c>
      <c r="BO130">
        <v>0.5</v>
      </c>
      <c r="BP130" t="s">
        <v>271</v>
      </c>
      <c r="BQ130">
        <v>1566929052.5</v>
      </c>
      <c r="BR130">
        <v>169.34200000000001</v>
      </c>
      <c r="BS130">
        <v>175.04499999999999</v>
      </c>
      <c r="BT130">
        <v>25.814</v>
      </c>
      <c r="BU130">
        <v>23.106000000000002</v>
      </c>
      <c r="BV130">
        <v>500.17099999999999</v>
      </c>
      <c r="BW130">
        <v>98.732600000000005</v>
      </c>
      <c r="BX130">
        <v>0.20002900000000001</v>
      </c>
      <c r="BY130">
        <v>28.581399999999999</v>
      </c>
      <c r="BZ130">
        <v>29.696100000000001</v>
      </c>
      <c r="CA130">
        <v>999.9</v>
      </c>
      <c r="CB130">
        <v>9950</v>
      </c>
      <c r="CC130">
        <v>0</v>
      </c>
      <c r="CD130">
        <v>12.675599999999999</v>
      </c>
      <c r="CE130">
        <v>1699.87</v>
      </c>
      <c r="CF130">
        <v>0.97602800000000001</v>
      </c>
      <c r="CG130">
        <v>2.3972500000000001E-2</v>
      </c>
      <c r="CH130">
        <v>0</v>
      </c>
      <c r="CI130">
        <v>721.52700000000004</v>
      </c>
      <c r="CJ130">
        <v>4.99986</v>
      </c>
      <c r="CK130">
        <v>12435.2</v>
      </c>
      <c r="CL130">
        <v>13808.3</v>
      </c>
      <c r="CM130">
        <v>45.75</v>
      </c>
      <c r="CN130">
        <v>47.311999999999998</v>
      </c>
      <c r="CO130">
        <v>46.561999999999998</v>
      </c>
      <c r="CP130">
        <v>46.5</v>
      </c>
      <c r="CQ130">
        <v>47.561999999999998</v>
      </c>
      <c r="CR130">
        <v>1654.24</v>
      </c>
      <c r="CS130">
        <v>40.630000000000003</v>
      </c>
      <c r="CT130">
        <v>0</v>
      </c>
      <c r="CU130">
        <v>106.10000014305101</v>
      </c>
      <c r="CV130">
        <v>722.02561538461498</v>
      </c>
      <c r="CW130">
        <v>-4.4084786299737901</v>
      </c>
      <c r="CX130">
        <v>-19.791452954614901</v>
      </c>
      <c r="CY130">
        <v>12441.0730769231</v>
      </c>
      <c r="CZ130">
        <v>15</v>
      </c>
      <c r="DA130">
        <v>1566929008.5</v>
      </c>
      <c r="DB130" t="s">
        <v>853</v>
      </c>
      <c r="DC130">
        <v>114</v>
      </c>
      <c r="DD130">
        <v>-0.25900000000000001</v>
      </c>
      <c r="DE130">
        <v>0.22700000000000001</v>
      </c>
      <c r="DF130">
        <v>175</v>
      </c>
      <c r="DG130">
        <v>23</v>
      </c>
      <c r="DH130">
        <v>0.25</v>
      </c>
      <c r="DI130">
        <v>0.04</v>
      </c>
      <c r="DJ130">
        <v>4.2929172368985</v>
      </c>
      <c r="DK130">
        <v>0.21848931172104799</v>
      </c>
      <c r="DL130">
        <v>0.18467205075711701</v>
      </c>
      <c r="DM130">
        <v>1</v>
      </c>
      <c r="DN130">
        <v>0.138539296191212</v>
      </c>
      <c r="DO130">
        <v>2.2399887691648902E-2</v>
      </c>
      <c r="DP130">
        <v>7.4538116284667598E-3</v>
      </c>
      <c r="DQ130">
        <v>1</v>
      </c>
      <c r="DR130">
        <v>2</v>
      </c>
      <c r="DS130">
        <v>2</v>
      </c>
      <c r="DT130" t="s">
        <v>273</v>
      </c>
      <c r="DU130">
        <v>1.86704</v>
      </c>
      <c r="DV130">
        <v>1.8635600000000001</v>
      </c>
      <c r="DW130">
        <v>1.8691899999999999</v>
      </c>
      <c r="DX130">
        <v>1.8671800000000001</v>
      </c>
      <c r="DY130">
        <v>1.8717999999999999</v>
      </c>
      <c r="DZ130">
        <v>1.8643099999999999</v>
      </c>
      <c r="EA130">
        <v>1.8658399999999999</v>
      </c>
      <c r="EB130">
        <v>1.8657900000000001</v>
      </c>
      <c r="EC130" t="s">
        <v>274</v>
      </c>
      <c r="ED130" t="s">
        <v>19</v>
      </c>
      <c r="EE130" t="s">
        <v>19</v>
      </c>
      <c r="EF130" t="s">
        <v>19</v>
      </c>
      <c r="EG130" t="s">
        <v>275</v>
      </c>
      <c r="EH130" t="s">
        <v>276</v>
      </c>
      <c r="EI130" t="s">
        <v>277</v>
      </c>
      <c r="EJ130" t="s">
        <v>277</v>
      </c>
      <c r="EK130" t="s">
        <v>277</v>
      </c>
      <c r="EL130" t="s">
        <v>277</v>
      </c>
      <c r="EM130">
        <v>0</v>
      </c>
      <c r="EN130">
        <v>100</v>
      </c>
      <c r="EO130">
        <v>100</v>
      </c>
      <c r="EP130">
        <v>-0.25900000000000001</v>
      </c>
      <c r="EQ130">
        <v>0.22700000000000001</v>
      </c>
      <c r="ER130">
        <v>2</v>
      </c>
      <c r="ES130">
        <v>341.851</v>
      </c>
      <c r="ET130">
        <v>507.23599999999999</v>
      </c>
      <c r="EU130">
        <v>25.000399999999999</v>
      </c>
      <c r="EV130">
        <v>30.926500000000001</v>
      </c>
      <c r="EW130">
        <v>30.000299999999999</v>
      </c>
      <c r="EX130">
        <v>30.934200000000001</v>
      </c>
      <c r="EY130">
        <v>30.931000000000001</v>
      </c>
      <c r="EZ130">
        <v>11.7637</v>
      </c>
      <c r="FA130">
        <v>19.543399999999998</v>
      </c>
      <c r="FB130">
        <v>14.0657</v>
      </c>
      <c r="FC130">
        <v>25</v>
      </c>
      <c r="FD130">
        <v>175</v>
      </c>
      <c r="FE130">
        <v>23.0381</v>
      </c>
      <c r="FF130">
        <v>101.101</v>
      </c>
      <c r="FG130">
        <v>101.654</v>
      </c>
    </row>
    <row r="131" spans="1:163" x14ac:dyDescent="0.2">
      <c r="A131">
        <v>115</v>
      </c>
      <c r="B131">
        <v>1566929161.5</v>
      </c>
      <c r="C131">
        <v>15813.7000000477</v>
      </c>
      <c r="D131" t="s">
        <v>854</v>
      </c>
      <c r="E131" t="s">
        <v>855</v>
      </c>
      <c r="F131" t="s">
        <v>835</v>
      </c>
      <c r="G131">
        <v>1566929161.5</v>
      </c>
      <c r="H131">
        <f t="shared" si="87"/>
        <v>2.4843425933941199E-3</v>
      </c>
      <c r="I131">
        <f t="shared" si="88"/>
        <v>1.7351853762342906</v>
      </c>
      <c r="J131">
        <f>BR131 - IF(AI131&gt;1, I131*BN131*100/(AK131*CB131), 0)</f>
        <v>97.626298008364614</v>
      </c>
      <c r="K131">
        <f>((Q131-H131/2)*J131-I131)/(Q131+H131/2)</f>
        <v>76.270487028326258</v>
      </c>
      <c r="L131">
        <f>K131*(BW131+BX131)/1000</f>
        <v>7.5457072962037346</v>
      </c>
      <c r="M131">
        <f>(BR131 - IF(AI131&gt;1, I131*BN131*100/(AK131*CB131), 0))*(BW131+BX131)/1000</f>
        <v>9.6585127207787131</v>
      </c>
      <c r="N131">
        <f t="shared" si="89"/>
        <v>0.15084400087706828</v>
      </c>
      <c r="O131">
        <f t="shared" si="90"/>
        <v>2.2461556817095447</v>
      </c>
      <c r="P131">
        <f>H131*(1000-(1000*0.61365*EXP(17.502*T131/(240.97+T131))/(BW131+BX131)+BT131)/2)/(1000*0.61365*EXP(17.502*T131/(240.97+T131))/(BW131+BX131)-BT131)</f>
        <v>0.14543371433589886</v>
      </c>
      <c r="Q131">
        <f t="shared" si="91"/>
        <v>9.1365997433606308E-2</v>
      </c>
      <c r="R131">
        <f t="shared" si="92"/>
        <v>273.61545499805737</v>
      </c>
      <c r="S131">
        <f>(BY131+(R131+2*0.95*0.0000000567*(((BY131+$B$7)+273)^4-(BY131+273)^4)-44100*H131)/(1.84*29.3*O131+8*0.95*0.0000000567*(BY131+273)^3))</f>
        <v>29.838271691925264</v>
      </c>
      <c r="T131">
        <f>($C$7*BZ131+$D$7*CA131+$E$7*S131)</f>
        <v>29.698399999999999</v>
      </c>
      <c r="U131">
        <f>0.61365*EXP(17.502*T131/(240.97+T131))</f>
        <v>4.1871979989378652</v>
      </c>
      <c r="V131">
        <f t="shared" si="93"/>
        <v>64.998097389574127</v>
      </c>
      <c r="W131">
        <f t="shared" si="94"/>
        <v>2.5547700253734003</v>
      </c>
      <c r="X131">
        <f t="shared" si="95"/>
        <v>3.9305304739322913</v>
      </c>
      <c r="Y131">
        <f t="shared" si="96"/>
        <v>1.6324279735644649</v>
      </c>
      <c r="Z131">
        <f>(-H131*44100)</f>
        <v>-109.55950836868068</v>
      </c>
      <c r="AA131">
        <f>2*29.3*O131*0.92*(BY131-T131)</f>
        <v>-132.52608905092848</v>
      </c>
      <c r="AB131">
        <f>2*0.95*0.0000000567*(((BY131+$B$7)+273)^4-(T131+273)^4)</f>
        <v>-13.009096346610606</v>
      </c>
      <c r="AC131">
        <f t="shared" si="97"/>
        <v>18.520761231837639</v>
      </c>
      <c r="AD131">
        <v>-4.1080332552803099E-2</v>
      </c>
      <c r="AE131">
        <v>4.6116272125311102E-2</v>
      </c>
      <c r="AF131">
        <v>3.44835002085859</v>
      </c>
      <c r="AG131">
        <v>140</v>
      </c>
      <c r="AH131">
        <v>28</v>
      </c>
      <c r="AI131">
        <f t="shared" si="98"/>
        <v>1.0054035176939993</v>
      </c>
      <c r="AJ131">
        <f t="shared" si="99"/>
        <v>0.54035176939992713</v>
      </c>
      <c r="AK131">
        <f t="shared" si="100"/>
        <v>52098.096258100464</v>
      </c>
      <c r="AL131">
        <v>0</v>
      </c>
      <c r="AM131">
        <v>0</v>
      </c>
      <c r="AN131">
        <v>0</v>
      </c>
      <c r="AO131">
        <f t="shared" si="101"/>
        <v>0</v>
      </c>
      <c r="AP131" t="e">
        <f t="shared" si="102"/>
        <v>#DIV/0!</v>
      </c>
      <c r="AQ131">
        <v>-1</v>
      </c>
      <c r="AR131" t="s">
        <v>856</v>
      </c>
      <c r="AS131">
        <v>720.93430769230804</v>
      </c>
      <c r="AT131">
        <v>972.88300000000004</v>
      </c>
      <c r="AU131">
        <f t="shared" si="103"/>
        <v>0.2589712147377351</v>
      </c>
      <c r="AV131">
        <v>0.5</v>
      </c>
      <c r="AW131">
        <f t="shared" si="104"/>
        <v>1429.2945001003745</v>
      </c>
      <c r="AX131">
        <f>I131</f>
        <v>1.7351853762342906</v>
      </c>
      <c r="AY131">
        <f t="shared" si="105"/>
        <v>185.07306645447892</v>
      </c>
      <c r="AZ131">
        <f t="shared" si="106"/>
        <v>0.45150650180957014</v>
      </c>
      <c r="BA131">
        <f t="shared" si="107"/>
        <v>1.9136611636315732E-3</v>
      </c>
      <c r="BB131">
        <f t="shared" si="108"/>
        <v>-1</v>
      </c>
      <c r="BC131" t="s">
        <v>857</v>
      </c>
      <c r="BD131">
        <v>533.62</v>
      </c>
      <c r="BE131">
        <f t="shared" si="109"/>
        <v>439.26300000000003</v>
      </c>
      <c r="BF131">
        <f t="shared" si="110"/>
        <v>0.57357139642467492</v>
      </c>
      <c r="BG131">
        <f t="shared" si="111"/>
        <v>1.8231756680784079</v>
      </c>
      <c r="BH131">
        <f t="shared" si="112"/>
        <v>0.25897121473773516</v>
      </c>
      <c r="BI131" t="e">
        <f t="shared" si="113"/>
        <v>#DIV/0!</v>
      </c>
      <c r="BJ131">
        <f t="shared" si="114"/>
        <v>1700.09</v>
      </c>
      <c r="BK131">
        <f t="shared" si="115"/>
        <v>1429.2945001003745</v>
      </c>
      <c r="BL131">
        <f>($B$11*$D$9+$C$11*$D$9+$F$11*((CR131+CJ131)/MAX(CR131+CJ131+CS131, 0.1)*$I$9+CS131/MAX(CR131+CJ131+CS131, 0.1)*$J$9))/($B$11+$C$11+$F$11)</f>
        <v>0.84071696210222668</v>
      </c>
      <c r="BM131">
        <f>($B$11*$K$9+$C$11*$K$9+$F$11*((CR131+CJ131)/MAX(CR131+CJ131+CS131, 0.1)*$P$9+CS131/MAX(CR131+CJ131+CS131, 0.1)*$Q$9))/($B$11+$C$11+$F$11)</f>
        <v>0.19143392420445351</v>
      </c>
      <c r="BN131">
        <v>6</v>
      </c>
      <c r="BO131">
        <v>0.5</v>
      </c>
      <c r="BP131" t="s">
        <v>271</v>
      </c>
      <c r="BQ131">
        <v>1566929161.5</v>
      </c>
      <c r="BR131">
        <v>97.626300000000001</v>
      </c>
      <c r="BS131">
        <v>99.987799999999993</v>
      </c>
      <c r="BT131">
        <v>25.8231</v>
      </c>
      <c r="BU131">
        <v>22.935600000000001</v>
      </c>
      <c r="BV131">
        <v>500.12200000000001</v>
      </c>
      <c r="BW131">
        <v>98.733500000000006</v>
      </c>
      <c r="BX131">
        <v>0.200014</v>
      </c>
      <c r="BY131">
        <v>28.603999999999999</v>
      </c>
      <c r="BZ131">
        <v>29.698399999999999</v>
      </c>
      <c r="CA131">
        <v>999.9</v>
      </c>
      <c r="CB131">
        <v>10033.799999999999</v>
      </c>
      <c r="CC131">
        <v>0</v>
      </c>
      <c r="CD131">
        <v>12.640700000000001</v>
      </c>
      <c r="CE131">
        <v>1700.09</v>
      </c>
      <c r="CF131">
        <v>0.97603200000000001</v>
      </c>
      <c r="CG131">
        <v>2.3968099999999999E-2</v>
      </c>
      <c r="CH131">
        <v>0</v>
      </c>
      <c r="CI131">
        <v>720.77300000000002</v>
      </c>
      <c r="CJ131">
        <v>4.99986</v>
      </c>
      <c r="CK131">
        <v>12428.2</v>
      </c>
      <c r="CL131">
        <v>13810.2</v>
      </c>
      <c r="CM131">
        <v>45.875</v>
      </c>
      <c r="CN131">
        <v>47.5</v>
      </c>
      <c r="CO131">
        <v>46.625</v>
      </c>
      <c r="CP131">
        <v>46.686999999999998</v>
      </c>
      <c r="CQ131">
        <v>47.625</v>
      </c>
      <c r="CR131">
        <v>1654.46</v>
      </c>
      <c r="CS131">
        <v>40.630000000000003</v>
      </c>
      <c r="CT131">
        <v>0</v>
      </c>
      <c r="CU131">
        <v>108.5</v>
      </c>
      <c r="CV131">
        <v>720.93430769230804</v>
      </c>
      <c r="CW131">
        <v>-1.8665299074886801</v>
      </c>
      <c r="CX131">
        <v>-17.794871808882601</v>
      </c>
      <c r="CY131">
        <v>12429.9115384615</v>
      </c>
      <c r="CZ131">
        <v>15</v>
      </c>
      <c r="DA131">
        <v>1566929118.5</v>
      </c>
      <c r="DB131" t="s">
        <v>858</v>
      </c>
      <c r="DC131">
        <v>115</v>
      </c>
      <c r="DD131">
        <v>-0.20599999999999999</v>
      </c>
      <c r="DE131">
        <v>0.22700000000000001</v>
      </c>
      <c r="DF131">
        <v>100</v>
      </c>
      <c r="DG131">
        <v>23</v>
      </c>
      <c r="DH131">
        <v>0.32</v>
      </c>
      <c r="DI131">
        <v>0.03</v>
      </c>
      <c r="DJ131">
        <v>1.7495696267965199</v>
      </c>
      <c r="DK131">
        <v>0.15684553464527401</v>
      </c>
      <c r="DL131">
        <v>0.141813336770028</v>
      </c>
      <c r="DM131">
        <v>1</v>
      </c>
      <c r="DN131">
        <v>0.14442690901299801</v>
      </c>
      <c r="DO131">
        <v>3.62717700434287E-2</v>
      </c>
      <c r="DP131">
        <v>1.22040781188283E-2</v>
      </c>
      <c r="DQ131">
        <v>1</v>
      </c>
      <c r="DR131">
        <v>2</v>
      </c>
      <c r="DS131">
        <v>2</v>
      </c>
      <c r="DT131" t="s">
        <v>273</v>
      </c>
      <c r="DU131">
        <v>1.8670500000000001</v>
      </c>
      <c r="DV131">
        <v>1.8635699999999999</v>
      </c>
      <c r="DW131">
        <v>1.8692</v>
      </c>
      <c r="DX131">
        <v>1.8672</v>
      </c>
      <c r="DY131">
        <v>1.8717999999999999</v>
      </c>
      <c r="DZ131">
        <v>1.8643099999999999</v>
      </c>
      <c r="EA131">
        <v>1.86585</v>
      </c>
      <c r="EB131">
        <v>1.86582</v>
      </c>
      <c r="EC131" t="s">
        <v>274</v>
      </c>
      <c r="ED131" t="s">
        <v>19</v>
      </c>
      <c r="EE131" t="s">
        <v>19</v>
      </c>
      <c r="EF131" t="s">
        <v>19</v>
      </c>
      <c r="EG131" t="s">
        <v>275</v>
      </c>
      <c r="EH131" t="s">
        <v>276</v>
      </c>
      <c r="EI131" t="s">
        <v>277</v>
      </c>
      <c r="EJ131" t="s">
        <v>277</v>
      </c>
      <c r="EK131" t="s">
        <v>277</v>
      </c>
      <c r="EL131" t="s">
        <v>277</v>
      </c>
      <c r="EM131">
        <v>0</v>
      </c>
      <c r="EN131">
        <v>100</v>
      </c>
      <c r="EO131">
        <v>100</v>
      </c>
      <c r="EP131">
        <v>-0.20599999999999999</v>
      </c>
      <c r="EQ131">
        <v>0.22700000000000001</v>
      </c>
      <c r="ER131">
        <v>2</v>
      </c>
      <c r="ES131">
        <v>341.86799999999999</v>
      </c>
      <c r="ET131">
        <v>506.38499999999999</v>
      </c>
      <c r="EU131">
        <v>25.000599999999999</v>
      </c>
      <c r="EV131">
        <v>30.997399999999999</v>
      </c>
      <c r="EW131">
        <v>30.000399999999999</v>
      </c>
      <c r="EX131">
        <v>30.992899999999999</v>
      </c>
      <c r="EY131">
        <v>30.989100000000001</v>
      </c>
      <c r="EZ131">
        <v>8.0872600000000006</v>
      </c>
      <c r="FA131">
        <v>21.744299999999999</v>
      </c>
      <c r="FB131">
        <v>16.400200000000002</v>
      </c>
      <c r="FC131">
        <v>25</v>
      </c>
      <c r="FD131">
        <v>100</v>
      </c>
      <c r="FE131">
        <v>22.9556</v>
      </c>
      <c r="FF131">
        <v>101.084</v>
      </c>
      <c r="FG131">
        <v>101.63500000000001</v>
      </c>
    </row>
    <row r="132" spans="1:163" x14ac:dyDescent="0.2">
      <c r="A132">
        <v>116</v>
      </c>
      <c r="B132">
        <v>1566929241</v>
      </c>
      <c r="C132">
        <v>15893.2000000477</v>
      </c>
      <c r="D132" t="s">
        <v>859</v>
      </c>
      <c r="E132" t="s">
        <v>860</v>
      </c>
      <c r="F132" t="s">
        <v>835</v>
      </c>
      <c r="G132">
        <v>1566929241</v>
      </c>
      <c r="H132">
        <f t="shared" si="87"/>
        <v>2.479734000749387E-3</v>
      </c>
      <c r="I132">
        <f t="shared" si="88"/>
        <v>-5.0716958507557482E-2</v>
      </c>
      <c r="J132">
        <f>BR132 - IF(AI132&gt;1, I132*BN132*100/(AK132*CB132), 0)</f>
        <v>49.952200058797459</v>
      </c>
      <c r="K132">
        <f>((Q132-H132/2)*J132-I132)/(Q132+H132/2)</f>
        <v>49.167029183321148</v>
      </c>
      <c r="L132">
        <f>K132*(BW132+BX132)/1000</f>
        <v>4.8642403706837234</v>
      </c>
      <c r="M132">
        <f>(BR132 - IF(AI132&gt;1, I132*BN132*100/(AK132*CB132), 0))*(BW132+BX132)/1000</f>
        <v>4.941919659707608</v>
      </c>
      <c r="N132">
        <f t="shared" si="89"/>
        <v>0.15181510427263248</v>
      </c>
      <c r="O132">
        <f t="shared" si="90"/>
        <v>2.2384167429118049</v>
      </c>
      <c r="P132">
        <f>H132*(1000-(1000*0.61365*EXP(17.502*T132/(240.97+T132))/(BW132+BX132)+BT132)/2)/(1000*0.61365*EXP(17.502*T132/(240.97+T132))/(BW132+BX132)-BT132)</f>
        <v>0.14631808970061991</v>
      </c>
      <c r="Q132">
        <f t="shared" si="91"/>
        <v>9.1926108299081322E-2</v>
      </c>
      <c r="R132">
        <f t="shared" si="92"/>
        <v>273.60907103918549</v>
      </c>
      <c r="S132">
        <f>(BY132+(R132+2*0.95*0.0000000567*(((BY132+$B$7)+273)^4-(BY132+273)^4)-44100*H132)/(1.84*29.3*O132+8*0.95*0.0000000567*(BY132+273)^3))</f>
        <v>29.865320042258041</v>
      </c>
      <c r="T132">
        <f>($C$7*BZ132+$D$7*CA132+$E$7*S132)</f>
        <v>29.705500000000001</v>
      </c>
      <c r="U132">
        <f>0.61365*EXP(17.502*T132/(240.97+T132))</f>
        <v>4.1889097269385518</v>
      </c>
      <c r="V132">
        <f t="shared" si="93"/>
        <v>65.29076183366594</v>
      </c>
      <c r="W132">
        <f t="shared" si="94"/>
        <v>2.5695069613506001</v>
      </c>
      <c r="X132">
        <f t="shared" si="95"/>
        <v>3.9354831972961954</v>
      </c>
      <c r="Y132">
        <f t="shared" si="96"/>
        <v>1.6194027655879517</v>
      </c>
      <c r="Z132">
        <f>(-H132*44100)</f>
        <v>-109.35626943304797</v>
      </c>
      <c r="AA132">
        <f>2*29.3*O132*0.92*(BY132-T132)</f>
        <v>-130.30758981468165</v>
      </c>
      <c r="AB132">
        <f>2*0.95*0.0000000567*(((BY132+$B$7)+273)^4-(T132+273)^4)</f>
        <v>-12.837380759993927</v>
      </c>
      <c r="AC132">
        <f t="shared" si="97"/>
        <v>21.107831031461927</v>
      </c>
      <c r="AD132">
        <v>-4.0872631770789897E-2</v>
      </c>
      <c r="AE132">
        <v>4.5883109801913499E-2</v>
      </c>
      <c r="AF132">
        <v>3.4345328278487601</v>
      </c>
      <c r="AG132">
        <v>141</v>
      </c>
      <c r="AH132">
        <v>28</v>
      </c>
      <c r="AI132">
        <f t="shared" si="98"/>
        <v>1.0054693833977384</v>
      </c>
      <c r="AJ132">
        <f t="shared" si="99"/>
        <v>0.54693833977383921</v>
      </c>
      <c r="AK132">
        <f t="shared" si="100"/>
        <v>51841.742569264228</v>
      </c>
      <c r="AL132">
        <v>0</v>
      </c>
      <c r="AM132">
        <v>0</v>
      </c>
      <c r="AN132">
        <v>0</v>
      </c>
      <c r="AO132">
        <f t="shared" si="101"/>
        <v>0</v>
      </c>
      <c r="AP132" t="e">
        <f t="shared" si="102"/>
        <v>#DIV/0!</v>
      </c>
      <c r="AQ132">
        <v>-1</v>
      </c>
      <c r="AR132" t="s">
        <v>861</v>
      </c>
      <c r="AS132">
        <v>722.99</v>
      </c>
      <c r="AT132">
        <v>952.59400000000005</v>
      </c>
      <c r="AU132">
        <f t="shared" si="103"/>
        <v>0.24103028152602268</v>
      </c>
      <c r="AV132">
        <v>0.5</v>
      </c>
      <c r="AW132">
        <f t="shared" si="104"/>
        <v>1429.2609001003768</v>
      </c>
      <c r="AX132">
        <f>I132</f>
        <v>-5.0716958507557482E-2</v>
      </c>
      <c r="AY132">
        <f t="shared" si="105"/>
        <v>172.24757856266521</v>
      </c>
      <c r="AZ132">
        <f t="shared" si="106"/>
        <v>0.44129398253610669</v>
      </c>
      <c r="BA132">
        <f t="shared" si="107"/>
        <v>6.6417757697406711E-4</v>
      </c>
      <c r="BB132">
        <f t="shared" si="108"/>
        <v>-1</v>
      </c>
      <c r="BC132" t="s">
        <v>862</v>
      </c>
      <c r="BD132">
        <v>532.22</v>
      </c>
      <c r="BE132">
        <f t="shared" si="109"/>
        <v>420.37400000000002</v>
      </c>
      <c r="BF132">
        <f t="shared" si="110"/>
        <v>0.54618982144471362</v>
      </c>
      <c r="BG132">
        <f t="shared" si="111"/>
        <v>1.7898500620044342</v>
      </c>
      <c r="BH132">
        <f t="shared" si="112"/>
        <v>0.24103028152602265</v>
      </c>
      <c r="BI132" t="e">
        <f t="shared" si="113"/>
        <v>#DIV/0!</v>
      </c>
      <c r="BJ132">
        <f t="shared" si="114"/>
        <v>1700.05</v>
      </c>
      <c r="BK132">
        <f t="shared" si="115"/>
        <v>1429.2609001003768</v>
      </c>
      <c r="BL132">
        <f>($B$11*$D$9+$C$11*$D$9+$F$11*((CR132+CJ132)/MAX(CR132+CJ132+CS132, 0.1)*$I$9+CS132/MAX(CR132+CJ132+CS132, 0.1)*$J$9))/($B$11+$C$11+$F$11)</f>
        <v>0.84071697897142839</v>
      </c>
      <c r="BM132">
        <f>($B$11*$K$9+$C$11*$K$9+$F$11*((CR132+CJ132)/MAX(CR132+CJ132+CS132, 0.1)*$P$9+CS132/MAX(CR132+CJ132+CS132, 0.1)*$Q$9))/($B$11+$C$11+$F$11)</f>
        <v>0.19143395794285703</v>
      </c>
      <c r="BN132">
        <v>6</v>
      </c>
      <c r="BO132">
        <v>0.5</v>
      </c>
      <c r="BP132" t="s">
        <v>271</v>
      </c>
      <c r="BQ132">
        <v>1566929241</v>
      </c>
      <c r="BR132">
        <v>49.952199999999998</v>
      </c>
      <c r="BS132">
        <v>50.040300000000002</v>
      </c>
      <c r="BT132">
        <v>25.972200000000001</v>
      </c>
      <c r="BU132">
        <v>23.090399999999999</v>
      </c>
      <c r="BV132">
        <v>500.07100000000003</v>
      </c>
      <c r="BW132">
        <v>98.733000000000004</v>
      </c>
      <c r="BX132">
        <v>0.19997300000000001</v>
      </c>
      <c r="BY132">
        <v>28.625699999999998</v>
      </c>
      <c r="BZ132">
        <v>29.705500000000001</v>
      </c>
      <c r="CA132">
        <v>999.9</v>
      </c>
      <c r="CB132">
        <v>9983.1200000000008</v>
      </c>
      <c r="CC132">
        <v>0</v>
      </c>
      <c r="CD132">
        <v>12.217599999999999</v>
      </c>
      <c r="CE132">
        <v>1700.05</v>
      </c>
      <c r="CF132">
        <v>0.97603200000000001</v>
      </c>
      <c r="CG132">
        <v>2.3968099999999999E-2</v>
      </c>
      <c r="CH132">
        <v>0</v>
      </c>
      <c r="CI132">
        <v>722.93299999999999</v>
      </c>
      <c r="CJ132">
        <v>4.99986</v>
      </c>
      <c r="CK132">
        <v>12471</v>
      </c>
      <c r="CL132">
        <v>13809.8</v>
      </c>
      <c r="CM132">
        <v>46</v>
      </c>
      <c r="CN132">
        <v>47.561999999999998</v>
      </c>
      <c r="CO132">
        <v>46.75</v>
      </c>
      <c r="CP132">
        <v>46.811999999999998</v>
      </c>
      <c r="CQ132">
        <v>47.75</v>
      </c>
      <c r="CR132">
        <v>1654.42</v>
      </c>
      <c r="CS132">
        <v>40.630000000000003</v>
      </c>
      <c r="CT132">
        <v>0</v>
      </c>
      <c r="CU132">
        <v>79.100000143051105</v>
      </c>
      <c r="CV132">
        <v>722.99</v>
      </c>
      <c r="CW132">
        <v>-1.1716239282434799</v>
      </c>
      <c r="CX132">
        <v>-11.305982895909301</v>
      </c>
      <c r="CY132">
        <v>12472.1192307692</v>
      </c>
      <c r="CZ132">
        <v>15</v>
      </c>
      <c r="DA132">
        <v>1566929229</v>
      </c>
      <c r="DB132" t="s">
        <v>863</v>
      </c>
      <c r="DC132">
        <v>116</v>
      </c>
      <c r="DD132">
        <v>-0.20899999999999999</v>
      </c>
      <c r="DE132">
        <v>0.22500000000000001</v>
      </c>
      <c r="DF132">
        <v>50</v>
      </c>
      <c r="DG132">
        <v>23</v>
      </c>
      <c r="DH132">
        <v>0.24</v>
      </c>
      <c r="DI132">
        <v>0.02</v>
      </c>
      <c r="DJ132">
        <v>-7.2705269750946599E-2</v>
      </c>
      <c r="DK132">
        <v>0.29022964730845002</v>
      </c>
      <c r="DL132">
        <v>0.106355334323725</v>
      </c>
      <c r="DM132">
        <v>1</v>
      </c>
      <c r="DN132">
        <v>5.0779569835790898E-2</v>
      </c>
      <c r="DO132">
        <v>6.0166125810804702E-2</v>
      </c>
      <c r="DP132">
        <v>6.4598788378693803E-2</v>
      </c>
      <c r="DQ132">
        <v>1</v>
      </c>
      <c r="DR132">
        <v>2</v>
      </c>
      <c r="DS132">
        <v>2</v>
      </c>
      <c r="DT132" t="s">
        <v>273</v>
      </c>
      <c r="DU132">
        <v>1.8670599999999999</v>
      </c>
      <c r="DV132">
        <v>1.8635699999999999</v>
      </c>
      <c r="DW132">
        <v>1.8692</v>
      </c>
      <c r="DX132">
        <v>1.8671800000000001</v>
      </c>
      <c r="DY132">
        <v>1.8717999999999999</v>
      </c>
      <c r="DZ132">
        <v>1.8643099999999999</v>
      </c>
      <c r="EA132">
        <v>1.86585</v>
      </c>
      <c r="EB132">
        <v>1.8657999999999999</v>
      </c>
      <c r="EC132" t="s">
        <v>274</v>
      </c>
      <c r="ED132" t="s">
        <v>19</v>
      </c>
      <c r="EE132" t="s">
        <v>19</v>
      </c>
      <c r="EF132" t="s">
        <v>19</v>
      </c>
      <c r="EG132" t="s">
        <v>275</v>
      </c>
      <c r="EH132" t="s">
        <v>276</v>
      </c>
      <c r="EI132" t="s">
        <v>277</v>
      </c>
      <c r="EJ132" t="s">
        <v>277</v>
      </c>
      <c r="EK132" t="s">
        <v>277</v>
      </c>
      <c r="EL132" t="s">
        <v>277</v>
      </c>
      <c r="EM132">
        <v>0</v>
      </c>
      <c r="EN132">
        <v>100</v>
      </c>
      <c r="EO132">
        <v>100</v>
      </c>
      <c r="EP132">
        <v>-0.20899999999999999</v>
      </c>
      <c r="EQ132">
        <v>0.22500000000000001</v>
      </c>
      <c r="ER132">
        <v>2</v>
      </c>
      <c r="ES132">
        <v>341.33</v>
      </c>
      <c r="ET132">
        <v>504.99900000000002</v>
      </c>
      <c r="EU132">
        <v>25.000599999999999</v>
      </c>
      <c r="EV132">
        <v>31.065300000000001</v>
      </c>
      <c r="EW132">
        <v>30.000499999999999</v>
      </c>
      <c r="EX132">
        <v>31.061599999999999</v>
      </c>
      <c r="EY132">
        <v>31.0489</v>
      </c>
      <c r="EZ132">
        <v>5.6243800000000004</v>
      </c>
      <c r="FA132">
        <v>22.367000000000001</v>
      </c>
      <c r="FB132">
        <v>17.409700000000001</v>
      </c>
      <c r="FC132">
        <v>25</v>
      </c>
      <c r="FD132">
        <v>50</v>
      </c>
      <c r="FE132">
        <v>22.891200000000001</v>
      </c>
      <c r="FF132">
        <v>101.07</v>
      </c>
      <c r="FG132">
        <v>101.622</v>
      </c>
    </row>
    <row r="133" spans="1:163" x14ac:dyDescent="0.2">
      <c r="A133">
        <v>117</v>
      </c>
      <c r="B133">
        <v>1566929361.5</v>
      </c>
      <c r="C133">
        <v>16013.7000000477</v>
      </c>
      <c r="D133" t="s">
        <v>864</v>
      </c>
      <c r="E133" t="s">
        <v>865</v>
      </c>
      <c r="F133" t="s">
        <v>835</v>
      </c>
      <c r="G133">
        <v>1566929361.5</v>
      </c>
      <c r="H133">
        <f t="shared" si="87"/>
        <v>2.6873335816407977E-3</v>
      </c>
      <c r="I133">
        <f t="shared" si="88"/>
        <v>14.947195266716781</v>
      </c>
      <c r="J133">
        <f>BR133 - IF(AI133&gt;1, I133*BN133*100/(AK133*CB133), 0)</f>
        <v>380.93298270064923</v>
      </c>
      <c r="K133">
        <f>((Q133-H133/2)*J133-I133)/(Q133+H133/2)</f>
        <v>225.56337108326298</v>
      </c>
      <c r="L133">
        <f>K133*(BW133+BX133)/1000</f>
        <v>22.31569460032275</v>
      </c>
      <c r="M133">
        <f>(BR133 - IF(AI133&gt;1, I133*BN133*100/(AK133*CB133), 0))*(BW133+BX133)/1000</f>
        <v>37.686899536537759</v>
      </c>
      <c r="N133">
        <f t="shared" si="89"/>
        <v>0.16809744416541295</v>
      </c>
      <c r="O133">
        <f t="shared" si="90"/>
        <v>2.2398525465923664</v>
      </c>
      <c r="P133">
        <f>H133*(1000-(1000*0.61365*EXP(17.502*T133/(240.97+T133))/(BW133+BX133)+BT133)/2)/(1000*0.61365*EXP(17.502*T133/(240.97+T133))/(BW133+BX133)-BT133)</f>
        <v>0.16139022777561732</v>
      </c>
      <c r="Q133">
        <f t="shared" si="91"/>
        <v>0.10144920948161826</v>
      </c>
      <c r="R133">
        <f t="shared" si="92"/>
        <v>273.58935730220583</v>
      </c>
      <c r="S133">
        <f>(BY133+(R133+2*0.95*0.0000000567*(((BY133+$B$7)+273)^4-(BY133+273)^4)-44100*H133)/(1.84*29.3*O133+8*0.95*0.0000000567*(BY133+273)^3))</f>
        <v>29.840347151881939</v>
      </c>
      <c r="T133">
        <f>($C$7*BZ133+$D$7*CA133+$E$7*S133)</f>
        <v>29.579000000000001</v>
      </c>
      <c r="U133">
        <f>0.61365*EXP(17.502*T133/(240.97+T133))</f>
        <v>4.1585032372847666</v>
      </c>
      <c r="V133">
        <f t="shared" si="93"/>
        <v>65.060717376201723</v>
      </c>
      <c r="W133">
        <f t="shared" si="94"/>
        <v>2.5671470301967001</v>
      </c>
      <c r="X133">
        <f t="shared" si="95"/>
        <v>3.9457711714929928</v>
      </c>
      <c r="Y133">
        <f t="shared" si="96"/>
        <v>1.5913562070880665</v>
      </c>
      <c r="Z133">
        <f>(-H133*44100)</f>
        <v>-118.51141095035918</v>
      </c>
      <c r="AA133">
        <f>2*29.3*O133*0.92*(BY133-T133)</f>
        <v>-109.68170336578163</v>
      </c>
      <c r="AB133">
        <f>2*0.95*0.0000000567*(((BY133+$B$7)+273)^4-(T133+273)^4)</f>
        <v>-10.794096343325515</v>
      </c>
      <c r="AC133">
        <f t="shared" si="97"/>
        <v>34.602146642739513</v>
      </c>
      <c r="AD133">
        <v>-4.0911117996310802E-2</v>
      </c>
      <c r="AE133">
        <v>4.5926313961639202E-2</v>
      </c>
      <c r="AF133">
        <v>3.4370949106897202</v>
      </c>
      <c r="AG133">
        <v>141</v>
      </c>
      <c r="AH133">
        <v>28</v>
      </c>
      <c r="AI133">
        <f t="shared" si="98"/>
        <v>1.0054652391632966</v>
      </c>
      <c r="AJ133">
        <f t="shared" si="99"/>
        <v>0.54652391632965536</v>
      </c>
      <c r="AK133">
        <f t="shared" si="100"/>
        <v>51880.839789823003</v>
      </c>
      <c r="AL133">
        <v>0</v>
      </c>
      <c r="AM133">
        <v>0</v>
      </c>
      <c r="AN133">
        <v>0</v>
      </c>
      <c r="AO133">
        <f t="shared" si="101"/>
        <v>0</v>
      </c>
      <c r="AP133" t="e">
        <f t="shared" si="102"/>
        <v>#DIV/0!</v>
      </c>
      <c r="AQ133">
        <v>-1</v>
      </c>
      <c r="AR133" t="s">
        <v>866</v>
      </c>
      <c r="AS133">
        <v>700.56242307692298</v>
      </c>
      <c r="AT133">
        <v>1024.69</v>
      </c>
      <c r="AU133">
        <f t="shared" si="103"/>
        <v>0.3163176930809094</v>
      </c>
      <c r="AV133">
        <v>0.5</v>
      </c>
      <c r="AW133">
        <f t="shared" si="104"/>
        <v>1429.1598001003595</v>
      </c>
      <c r="AX133">
        <f>I133</f>
        <v>14.947195266716781</v>
      </c>
      <c r="AY133">
        <f t="shared" si="105"/>
        <v>226.03426550585968</v>
      </c>
      <c r="AZ133">
        <f t="shared" si="106"/>
        <v>0.50219090651806886</v>
      </c>
      <c r="BA133">
        <f t="shared" si="107"/>
        <v>1.1158440970419771E-2</v>
      </c>
      <c r="BB133">
        <f t="shared" si="108"/>
        <v>-1</v>
      </c>
      <c r="BC133" t="s">
        <v>867</v>
      </c>
      <c r="BD133">
        <v>510.1</v>
      </c>
      <c r="BE133">
        <f t="shared" si="109"/>
        <v>514.59</v>
      </c>
      <c r="BF133">
        <f t="shared" si="110"/>
        <v>0.62987538996691939</v>
      </c>
      <c r="BG133">
        <f t="shared" si="111"/>
        <v>2.0088021956479123</v>
      </c>
      <c r="BH133">
        <f t="shared" si="112"/>
        <v>0.3163176930809094</v>
      </c>
      <c r="BI133" t="e">
        <f t="shared" si="113"/>
        <v>#DIV/0!</v>
      </c>
      <c r="BJ133">
        <f t="shared" si="114"/>
        <v>1699.93</v>
      </c>
      <c r="BK133">
        <f t="shared" si="115"/>
        <v>1429.1598001003595</v>
      </c>
      <c r="BL133">
        <f>($B$11*$D$9+$C$11*$D$9+$F$11*((CR133+CJ133)/MAX(CR133+CJ133+CS133, 0.1)*$I$9+CS133/MAX(CR133+CJ133+CS133, 0.1)*$J$9))/($B$11+$C$11+$F$11)</f>
        <v>0.84071685310592759</v>
      </c>
      <c r="BM133">
        <f>($B$11*$K$9+$C$11*$K$9+$F$11*((CR133+CJ133)/MAX(CR133+CJ133+CS133, 0.1)*$P$9+CS133/MAX(CR133+CJ133+CS133, 0.1)*$Q$9))/($B$11+$C$11+$F$11)</f>
        <v>0.19143370621185513</v>
      </c>
      <c r="BN133">
        <v>6</v>
      </c>
      <c r="BO133">
        <v>0.5</v>
      </c>
      <c r="BP133" t="s">
        <v>271</v>
      </c>
      <c r="BQ133">
        <v>1566929361.5</v>
      </c>
      <c r="BR133">
        <v>380.93299999999999</v>
      </c>
      <c r="BS133">
        <v>400</v>
      </c>
      <c r="BT133">
        <v>25.9483</v>
      </c>
      <c r="BU133">
        <v>22.8248</v>
      </c>
      <c r="BV133">
        <v>500.01499999999999</v>
      </c>
      <c r="BW133">
        <v>98.733199999999997</v>
      </c>
      <c r="BX133">
        <v>0.19994899999999999</v>
      </c>
      <c r="BY133">
        <v>28.6707</v>
      </c>
      <c r="BZ133">
        <v>29.579000000000001</v>
      </c>
      <c r="CA133">
        <v>999.9</v>
      </c>
      <c r="CB133">
        <v>9992.5</v>
      </c>
      <c r="CC133">
        <v>0</v>
      </c>
      <c r="CD133">
        <v>12.1989</v>
      </c>
      <c r="CE133">
        <v>1699.93</v>
      </c>
      <c r="CF133">
        <v>0.97603200000000001</v>
      </c>
      <c r="CG133">
        <v>2.3968099999999999E-2</v>
      </c>
      <c r="CH133">
        <v>0</v>
      </c>
      <c r="CI133">
        <v>700.76900000000001</v>
      </c>
      <c r="CJ133">
        <v>4.99986</v>
      </c>
      <c r="CK133">
        <v>12104</v>
      </c>
      <c r="CL133">
        <v>13808.9</v>
      </c>
      <c r="CM133">
        <v>46.125</v>
      </c>
      <c r="CN133">
        <v>47.686999999999998</v>
      </c>
      <c r="CO133">
        <v>46.875</v>
      </c>
      <c r="CP133">
        <v>47</v>
      </c>
      <c r="CQ133">
        <v>47.936999999999998</v>
      </c>
      <c r="CR133">
        <v>1654.31</v>
      </c>
      <c r="CS133">
        <v>40.619999999999997</v>
      </c>
      <c r="CT133">
        <v>0</v>
      </c>
      <c r="CU133">
        <v>120</v>
      </c>
      <c r="CV133">
        <v>700.56242307692298</v>
      </c>
      <c r="CW133">
        <v>1.2467350452705801</v>
      </c>
      <c r="CX133">
        <v>52.547008524829103</v>
      </c>
      <c r="CY133">
        <v>12097.961538461501</v>
      </c>
      <c r="CZ133">
        <v>15</v>
      </c>
      <c r="DA133">
        <v>1566929313</v>
      </c>
      <c r="DB133" t="s">
        <v>868</v>
      </c>
      <c r="DC133">
        <v>117</v>
      </c>
      <c r="DD133">
        <v>-0.15</v>
      </c>
      <c r="DE133">
        <v>0.22</v>
      </c>
      <c r="DF133">
        <v>400</v>
      </c>
      <c r="DG133">
        <v>23</v>
      </c>
      <c r="DH133">
        <v>0.08</v>
      </c>
      <c r="DI133">
        <v>0.02</v>
      </c>
      <c r="DJ133">
        <v>14.795975707542301</v>
      </c>
      <c r="DK133">
        <v>0.42838038416718999</v>
      </c>
      <c r="DL133">
        <v>8.8103859165121007E-2</v>
      </c>
      <c r="DM133">
        <v>0</v>
      </c>
      <c r="DN133">
        <v>0.164741370824284</v>
      </c>
      <c r="DO133">
        <v>1.7011672615007901E-2</v>
      </c>
      <c r="DP133">
        <v>3.4553876775308598E-3</v>
      </c>
      <c r="DQ133">
        <v>1</v>
      </c>
      <c r="DR133">
        <v>1</v>
      </c>
      <c r="DS133">
        <v>2</v>
      </c>
      <c r="DT133" t="s">
        <v>283</v>
      </c>
      <c r="DU133">
        <v>1.8670599999999999</v>
      </c>
      <c r="DV133">
        <v>1.8635600000000001</v>
      </c>
      <c r="DW133">
        <v>1.8692</v>
      </c>
      <c r="DX133">
        <v>1.8671599999999999</v>
      </c>
      <c r="DY133">
        <v>1.8717999999999999</v>
      </c>
      <c r="DZ133">
        <v>1.86432</v>
      </c>
      <c r="EA133">
        <v>1.86585</v>
      </c>
      <c r="EB133">
        <v>1.8658300000000001</v>
      </c>
      <c r="EC133" t="s">
        <v>274</v>
      </c>
      <c r="ED133" t="s">
        <v>19</v>
      </c>
      <c r="EE133" t="s">
        <v>19</v>
      </c>
      <c r="EF133" t="s">
        <v>19</v>
      </c>
      <c r="EG133" t="s">
        <v>275</v>
      </c>
      <c r="EH133" t="s">
        <v>276</v>
      </c>
      <c r="EI133" t="s">
        <v>277</v>
      </c>
      <c r="EJ133" t="s">
        <v>277</v>
      </c>
      <c r="EK133" t="s">
        <v>277</v>
      </c>
      <c r="EL133" t="s">
        <v>277</v>
      </c>
      <c r="EM133">
        <v>0</v>
      </c>
      <c r="EN133">
        <v>100</v>
      </c>
      <c r="EO133">
        <v>100</v>
      </c>
      <c r="EP133">
        <v>-0.15</v>
      </c>
      <c r="EQ133">
        <v>0.22</v>
      </c>
      <c r="ER133">
        <v>2</v>
      </c>
      <c r="ES133">
        <v>340.88600000000002</v>
      </c>
      <c r="ET133">
        <v>506.45</v>
      </c>
      <c r="EU133">
        <v>25.000900000000001</v>
      </c>
      <c r="EV133">
        <v>31.168900000000001</v>
      </c>
      <c r="EW133">
        <v>30.000399999999999</v>
      </c>
      <c r="EX133">
        <v>31.141999999999999</v>
      </c>
      <c r="EY133">
        <v>31.1342</v>
      </c>
      <c r="EZ133">
        <v>22.166599999999999</v>
      </c>
      <c r="FA133">
        <v>23.5487</v>
      </c>
      <c r="FB133">
        <v>17.956499999999998</v>
      </c>
      <c r="FC133">
        <v>25</v>
      </c>
      <c r="FD133">
        <v>400</v>
      </c>
      <c r="FE133">
        <v>22.7746</v>
      </c>
      <c r="FF133">
        <v>101.056</v>
      </c>
      <c r="FG133">
        <v>101.602</v>
      </c>
    </row>
    <row r="134" spans="1:163" x14ac:dyDescent="0.2">
      <c r="A134">
        <v>118</v>
      </c>
      <c r="B134">
        <v>1566929482</v>
      </c>
      <c r="C134">
        <v>16134.2000000477</v>
      </c>
      <c r="D134" t="s">
        <v>869</v>
      </c>
      <c r="E134" t="s">
        <v>870</v>
      </c>
      <c r="F134" t="s">
        <v>835</v>
      </c>
      <c r="G134">
        <v>1566929482</v>
      </c>
      <c r="H134">
        <f t="shared" si="87"/>
        <v>2.8780545115305073E-3</v>
      </c>
      <c r="I134">
        <f t="shared" si="88"/>
        <v>20.883333745683693</v>
      </c>
      <c r="J134">
        <f>BR134 - IF(AI134&gt;1, I134*BN134*100/(AK134*CB134), 0)</f>
        <v>473.48997587817269</v>
      </c>
      <c r="K134">
        <f>((Q134-H134/2)*J134-I134)/(Q134+H134/2)</f>
        <v>274.71474570469519</v>
      </c>
      <c r="L134">
        <f>K134*(BW134+BX134)/1000</f>
        <v>27.180417593972344</v>
      </c>
      <c r="M134">
        <f>(BR134 - IF(AI134&gt;1, I134*BN134*100/(AK134*CB134), 0))*(BW134+BX134)/1000</f>
        <v>46.847340640254053</v>
      </c>
      <c r="N134">
        <f t="shared" si="89"/>
        <v>0.18363032450037833</v>
      </c>
      <c r="O134">
        <f t="shared" si="90"/>
        <v>2.241491916148227</v>
      </c>
      <c r="P134">
        <f>H134*(1000-(1000*0.61365*EXP(17.502*T134/(240.97+T134))/(BW134+BX134)+BT134)/2)/(1000*0.61365*EXP(17.502*T134/(240.97+T134))/(BW134+BX134)-BT134)</f>
        <v>0.17566345461912569</v>
      </c>
      <c r="Q134">
        <f t="shared" si="91"/>
        <v>0.11047664597731055</v>
      </c>
      <c r="R134">
        <f t="shared" si="92"/>
        <v>273.58935730220583</v>
      </c>
      <c r="S134">
        <f>(BY134+(R134+2*0.95*0.0000000567*(((BY134+$B$7)+273)^4-(BY134+273)^4)-44100*H134)/(1.84*29.3*O134+8*0.95*0.0000000567*(BY134+273)^3))</f>
        <v>29.792457387484355</v>
      </c>
      <c r="T134">
        <f>($C$7*BZ134+$D$7*CA134+$E$7*S134)</f>
        <v>29.4922</v>
      </c>
      <c r="U134">
        <f>0.61365*EXP(17.502*T134/(240.97+T134))</f>
        <v>4.1377508046049165</v>
      </c>
      <c r="V134">
        <f t="shared" si="93"/>
        <v>65.114047488978628</v>
      </c>
      <c r="W134">
        <f t="shared" si="94"/>
        <v>2.5716815760064002</v>
      </c>
      <c r="X134">
        <f t="shared" si="95"/>
        <v>3.9495034868500376</v>
      </c>
      <c r="Y134">
        <f t="shared" si="96"/>
        <v>1.5660692285985163</v>
      </c>
      <c r="Z134">
        <f>(-H134*44100)</f>
        <v>-126.92220395849537</v>
      </c>
      <c r="AA134">
        <f>2*29.3*O134*0.92*(BY134-T134)</f>
        <v>-97.303034970060082</v>
      </c>
      <c r="AB134">
        <f>2*0.95*0.0000000567*(((BY134+$B$7)+273)^4-(T134+273)^4)</f>
        <v>-9.565518393468599</v>
      </c>
      <c r="AC134">
        <f t="shared" si="97"/>
        <v>39.798599980181763</v>
      </c>
      <c r="AD134">
        <v>-4.0955087677938103E-2</v>
      </c>
      <c r="AE134">
        <v>4.5975673781221499E-2</v>
      </c>
      <c r="AF134">
        <v>3.4400210298666698</v>
      </c>
      <c r="AG134">
        <v>140</v>
      </c>
      <c r="AH134">
        <v>28</v>
      </c>
      <c r="AI134">
        <f t="shared" si="98"/>
        <v>1.0054209279752402</v>
      </c>
      <c r="AJ134">
        <f t="shared" si="99"/>
        <v>0.54209279752401862</v>
      </c>
      <c r="AK134">
        <f t="shared" si="100"/>
        <v>51931.673159814971</v>
      </c>
      <c r="AL134">
        <v>0</v>
      </c>
      <c r="AM134">
        <v>0</v>
      </c>
      <c r="AN134">
        <v>0</v>
      </c>
      <c r="AO134">
        <f t="shared" si="101"/>
        <v>0</v>
      </c>
      <c r="AP134" t="e">
        <f t="shared" si="102"/>
        <v>#DIV/0!</v>
      </c>
      <c r="AQ134">
        <v>-1</v>
      </c>
      <c r="AR134" t="s">
        <v>871</v>
      </c>
      <c r="AS134">
        <v>707.91399999999999</v>
      </c>
      <c r="AT134">
        <v>1093.26</v>
      </c>
      <c r="AU134">
        <f t="shared" si="103"/>
        <v>0.35247425132173504</v>
      </c>
      <c r="AV134">
        <v>0.5</v>
      </c>
      <c r="AW134">
        <f t="shared" si="104"/>
        <v>1429.1598001003595</v>
      </c>
      <c r="AX134">
        <f>I134</f>
        <v>20.883333745683693</v>
      </c>
      <c r="AY134">
        <f t="shared" si="105"/>
        <v>251.87101527974735</v>
      </c>
      <c r="AZ134">
        <f t="shared" si="106"/>
        <v>0.53383458646616544</v>
      </c>
      <c r="BA134">
        <f t="shared" si="107"/>
        <v>1.5312027209376437E-2</v>
      </c>
      <c r="BB134">
        <f t="shared" si="108"/>
        <v>-1</v>
      </c>
      <c r="BC134" t="s">
        <v>872</v>
      </c>
      <c r="BD134">
        <v>509.64</v>
      </c>
      <c r="BE134">
        <f t="shared" si="109"/>
        <v>583.62</v>
      </c>
      <c r="BF134">
        <f t="shared" si="110"/>
        <v>0.66026866796888384</v>
      </c>
      <c r="BG134">
        <f t="shared" si="111"/>
        <v>2.1451612903225805</v>
      </c>
      <c r="BH134">
        <f t="shared" si="112"/>
        <v>0.35247425132173499</v>
      </c>
      <c r="BI134" t="e">
        <f t="shared" si="113"/>
        <v>#DIV/0!</v>
      </c>
      <c r="BJ134">
        <f t="shared" si="114"/>
        <v>1699.93</v>
      </c>
      <c r="BK134">
        <f t="shared" si="115"/>
        <v>1429.1598001003595</v>
      </c>
      <c r="BL134">
        <f>($B$11*$D$9+$C$11*$D$9+$F$11*((CR134+CJ134)/MAX(CR134+CJ134+CS134, 0.1)*$I$9+CS134/MAX(CR134+CJ134+CS134, 0.1)*$J$9))/($B$11+$C$11+$F$11)</f>
        <v>0.84071685310592759</v>
      </c>
      <c r="BM134">
        <f>($B$11*$K$9+$C$11*$K$9+$F$11*((CR134+CJ134)/MAX(CR134+CJ134+CS134, 0.1)*$P$9+CS134/MAX(CR134+CJ134+CS134, 0.1)*$Q$9))/($B$11+$C$11+$F$11)</f>
        <v>0.19143370621185513</v>
      </c>
      <c r="BN134">
        <v>6</v>
      </c>
      <c r="BO134">
        <v>0.5</v>
      </c>
      <c r="BP134" t="s">
        <v>271</v>
      </c>
      <c r="BQ134">
        <v>1566929482</v>
      </c>
      <c r="BR134">
        <v>473.49</v>
      </c>
      <c r="BS134">
        <v>500.04399999999998</v>
      </c>
      <c r="BT134">
        <v>25.9922</v>
      </c>
      <c r="BU134">
        <v>22.6477</v>
      </c>
      <c r="BV134">
        <v>500.11599999999999</v>
      </c>
      <c r="BW134">
        <v>98.740499999999997</v>
      </c>
      <c r="BX134">
        <v>0.200012</v>
      </c>
      <c r="BY134">
        <v>28.687000000000001</v>
      </c>
      <c r="BZ134">
        <v>29.4922</v>
      </c>
      <c r="CA134">
        <v>999.9</v>
      </c>
      <c r="CB134">
        <v>10002.5</v>
      </c>
      <c r="CC134">
        <v>0</v>
      </c>
      <c r="CD134">
        <v>12.426500000000001</v>
      </c>
      <c r="CE134">
        <v>1699.93</v>
      </c>
      <c r="CF134">
        <v>0.97603200000000001</v>
      </c>
      <c r="CG134">
        <v>2.3968099999999999E-2</v>
      </c>
      <c r="CH134">
        <v>0</v>
      </c>
      <c r="CI134">
        <v>708.18600000000004</v>
      </c>
      <c r="CJ134">
        <v>4.99986</v>
      </c>
      <c r="CK134">
        <v>12231.3</v>
      </c>
      <c r="CL134">
        <v>13808.8</v>
      </c>
      <c r="CM134">
        <v>46.186999999999998</v>
      </c>
      <c r="CN134">
        <v>47.75</v>
      </c>
      <c r="CO134">
        <v>46.936999999999998</v>
      </c>
      <c r="CP134">
        <v>47</v>
      </c>
      <c r="CQ134">
        <v>48</v>
      </c>
      <c r="CR134">
        <v>1654.31</v>
      </c>
      <c r="CS134">
        <v>40.619999999999997</v>
      </c>
      <c r="CT134">
        <v>0</v>
      </c>
      <c r="CU134">
        <v>120</v>
      </c>
      <c r="CV134">
        <v>707.91399999999999</v>
      </c>
      <c r="CW134">
        <v>2.83849573426355</v>
      </c>
      <c r="CX134">
        <v>49.692307742490698</v>
      </c>
      <c r="CY134">
        <v>12225.865384615399</v>
      </c>
      <c r="CZ134">
        <v>15</v>
      </c>
      <c r="DA134">
        <v>1566929427</v>
      </c>
      <c r="DB134" t="s">
        <v>873</v>
      </c>
      <c r="DC134">
        <v>118</v>
      </c>
      <c r="DD134">
        <v>-0.122</v>
      </c>
      <c r="DE134">
        <v>0.215</v>
      </c>
      <c r="DF134">
        <v>500</v>
      </c>
      <c r="DG134">
        <v>23</v>
      </c>
      <c r="DH134">
        <v>0.08</v>
      </c>
      <c r="DI134">
        <v>0.03</v>
      </c>
      <c r="DJ134">
        <v>20.5893419005052</v>
      </c>
      <c r="DK134">
        <v>0.63798702083283898</v>
      </c>
      <c r="DL134">
        <v>0.12817682858350599</v>
      </c>
      <c r="DM134">
        <v>0</v>
      </c>
      <c r="DN134">
        <v>0.18057271592121099</v>
      </c>
      <c r="DO134">
        <v>1.3729014702088401E-2</v>
      </c>
      <c r="DP134">
        <v>2.7902422578472402E-3</v>
      </c>
      <c r="DQ134">
        <v>1</v>
      </c>
      <c r="DR134">
        <v>1</v>
      </c>
      <c r="DS134">
        <v>2</v>
      </c>
      <c r="DT134" t="s">
        <v>283</v>
      </c>
      <c r="DU134">
        <v>1.86703</v>
      </c>
      <c r="DV134">
        <v>1.8635600000000001</v>
      </c>
      <c r="DW134">
        <v>1.8692</v>
      </c>
      <c r="DX134">
        <v>1.8671599999999999</v>
      </c>
      <c r="DY134">
        <v>1.8717900000000001</v>
      </c>
      <c r="DZ134">
        <v>1.8643099999999999</v>
      </c>
      <c r="EA134">
        <v>1.8658399999999999</v>
      </c>
      <c r="EB134">
        <v>1.8658300000000001</v>
      </c>
      <c r="EC134" t="s">
        <v>274</v>
      </c>
      <c r="ED134" t="s">
        <v>19</v>
      </c>
      <c r="EE134" t="s">
        <v>19</v>
      </c>
      <c r="EF134" t="s">
        <v>19</v>
      </c>
      <c r="EG134" t="s">
        <v>275</v>
      </c>
      <c r="EH134" t="s">
        <v>276</v>
      </c>
      <c r="EI134" t="s">
        <v>277</v>
      </c>
      <c r="EJ134" t="s">
        <v>277</v>
      </c>
      <c r="EK134" t="s">
        <v>277</v>
      </c>
      <c r="EL134" t="s">
        <v>277</v>
      </c>
      <c r="EM134">
        <v>0</v>
      </c>
      <c r="EN134">
        <v>100</v>
      </c>
      <c r="EO134">
        <v>100</v>
      </c>
      <c r="EP134">
        <v>-0.122</v>
      </c>
      <c r="EQ134">
        <v>0.215</v>
      </c>
      <c r="ER134">
        <v>2</v>
      </c>
      <c r="ES134">
        <v>341.64400000000001</v>
      </c>
      <c r="ET134">
        <v>506.51100000000002</v>
      </c>
      <c r="EU134">
        <v>25.000399999999999</v>
      </c>
      <c r="EV134">
        <v>31.2668</v>
      </c>
      <c r="EW134">
        <v>30.000299999999999</v>
      </c>
      <c r="EX134">
        <v>31.232900000000001</v>
      </c>
      <c r="EY134">
        <v>31.223600000000001</v>
      </c>
      <c r="EZ134">
        <v>26.4861</v>
      </c>
      <c r="FA134">
        <v>24.424900000000001</v>
      </c>
      <c r="FB134">
        <v>17.9497</v>
      </c>
      <c r="FC134">
        <v>25</v>
      </c>
      <c r="FD134">
        <v>500</v>
      </c>
      <c r="FE134">
        <v>22.607600000000001</v>
      </c>
      <c r="FF134">
        <v>101.039</v>
      </c>
      <c r="FG134">
        <v>101.583</v>
      </c>
    </row>
    <row r="135" spans="1:163" x14ac:dyDescent="0.2">
      <c r="A135">
        <v>119</v>
      </c>
      <c r="B135">
        <v>1566929602.5</v>
      </c>
      <c r="C135">
        <v>16254.7000000477</v>
      </c>
      <c r="D135" t="s">
        <v>874</v>
      </c>
      <c r="E135" t="s">
        <v>875</v>
      </c>
      <c r="F135" t="s">
        <v>835</v>
      </c>
      <c r="G135">
        <v>1566929602.5</v>
      </c>
      <c r="H135">
        <f t="shared" si="87"/>
        <v>3.0623860817938389E-3</v>
      </c>
      <c r="I135">
        <f t="shared" si="88"/>
        <v>27.031168296159432</v>
      </c>
      <c r="J135">
        <f>BR135 - IF(AI135&gt;1, I135*BN135*100/(AK135*CB135), 0)</f>
        <v>565.64996865144428</v>
      </c>
      <c r="K135">
        <f>((Q135-H135/2)*J135-I135)/(Q135+H135/2)</f>
        <v>327.5330209832191</v>
      </c>
      <c r="L135">
        <f>K135*(BW135+BX135)/1000</f>
        <v>32.406573349577926</v>
      </c>
      <c r="M135">
        <f>(BR135 - IF(AI135&gt;1, I135*BN135*100/(AK135*CB135), 0))*(BW135+BX135)/1000</f>
        <v>55.966195848780224</v>
      </c>
      <c r="N135">
        <f t="shared" si="89"/>
        <v>0.19886034004199812</v>
      </c>
      <c r="O135">
        <f t="shared" si="90"/>
        <v>2.2384502300544709</v>
      </c>
      <c r="P135">
        <f>H135*(1000-(1000*0.61365*EXP(17.502*T135/(240.97+T135))/(BW135+BX135)+BT135)/2)/(1000*0.61365*EXP(17.502*T135/(240.97+T135))/(BW135+BX135)-BT135)</f>
        <v>0.18954113346175055</v>
      </c>
      <c r="Q135">
        <f t="shared" si="91"/>
        <v>0.11926410174593857</v>
      </c>
      <c r="R135">
        <f t="shared" si="92"/>
        <v>273.63150448754465</v>
      </c>
      <c r="S135">
        <f>(BY135+(R135+2*0.95*0.0000000567*(((BY135+$B$7)+273)^4-(BY135+273)^4)-44100*H135)/(1.84*29.3*O135+8*0.95*0.0000000567*(BY135+273)^3))</f>
        <v>29.762470115035917</v>
      </c>
      <c r="T135">
        <f>($C$7*BZ135+$D$7*CA135+$E$7*S135)</f>
        <v>29.420500000000001</v>
      </c>
      <c r="U135">
        <f>0.61365*EXP(17.502*T135/(240.97+T135))</f>
        <v>4.120676675829265</v>
      </c>
      <c r="V135">
        <f t="shared" si="93"/>
        <v>65.11610845268801</v>
      </c>
      <c r="W135">
        <f t="shared" si="94"/>
        <v>2.5761964143767999</v>
      </c>
      <c r="X135">
        <f t="shared" si="95"/>
        <v>3.9563120026569303</v>
      </c>
      <c r="Y135">
        <f t="shared" si="96"/>
        <v>1.5444802614524651</v>
      </c>
      <c r="Z135">
        <f>(-H135*44100)</f>
        <v>-135.0512262071083</v>
      </c>
      <c r="AA135">
        <f>2*29.3*O135*0.92*(BY135-T135)</f>
        <v>-84.934111611338025</v>
      </c>
      <c r="AB135">
        <f>2*0.95*0.0000000567*(((BY135+$B$7)+273)^4-(T135+273)^4)</f>
        <v>-8.359171805196782</v>
      </c>
      <c r="AC135">
        <f t="shared" si="97"/>
        <v>45.286994863901512</v>
      </c>
      <c r="AD135">
        <v>-4.0873529131507901E-2</v>
      </c>
      <c r="AE135">
        <v>4.5884117167932503E-2</v>
      </c>
      <c r="AF135">
        <v>3.43459257578116</v>
      </c>
      <c r="AG135">
        <v>141</v>
      </c>
      <c r="AH135">
        <v>28</v>
      </c>
      <c r="AI135">
        <f t="shared" si="98"/>
        <v>1.0054709079362025</v>
      </c>
      <c r="AJ135">
        <f t="shared" si="99"/>
        <v>0.54709079362025292</v>
      </c>
      <c r="AK135">
        <f t="shared" si="100"/>
        <v>51827.374787598259</v>
      </c>
      <c r="AL135">
        <v>0</v>
      </c>
      <c r="AM135">
        <v>0</v>
      </c>
      <c r="AN135">
        <v>0</v>
      </c>
      <c r="AO135">
        <f t="shared" si="101"/>
        <v>0</v>
      </c>
      <c r="AP135" t="e">
        <f t="shared" si="102"/>
        <v>#DIV/0!</v>
      </c>
      <c r="AQ135">
        <v>-1</v>
      </c>
      <c r="AR135" t="s">
        <v>876</v>
      </c>
      <c r="AS135">
        <v>719.05257692307703</v>
      </c>
      <c r="AT135">
        <v>1188.1099999999999</v>
      </c>
      <c r="AU135">
        <f t="shared" si="103"/>
        <v>0.39479292580394321</v>
      </c>
      <c r="AV135">
        <v>0.5</v>
      </c>
      <c r="AW135">
        <f t="shared" si="104"/>
        <v>1429.3710001004433</v>
      </c>
      <c r="AX135">
        <f>I135</f>
        <v>27.031168296159432</v>
      </c>
      <c r="AY135">
        <f t="shared" si="105"/>
        <v>282.15277959448122</v>
      </c>
      <c r="AZ135">
        <f t="shared" si="106"/>
        <v>0.56882780213953255</v>
      </c>
      <c r="BA135">
        <f t="shared" si="107"/>
        <v>1.9610841617879231E-2</v>
      </c>
      <c r="BB135">
        <f t="shared" si="108"/>
        <v>-1</v>
      </c>
      <c r="BC135" t="s">
        <v>877</v>
      </c>
      <c r="BD135">
        <v>512.28</v>
      </c>
      <c r="BE135">
        <f t="shared" si="109"/>
        <v>675.82999999999993</v>
      </c>
      <c r="BF135">
        <f t="shared" si="110"/>
        <v>0.69404646594102504</v>
      </c>
      <c r="BG135">
        <f t="shared" si="111"/>
        <v>2.3192589989849299</v>
      </c>
      <c r="BH135">
        <f t="shared" si="112"/>
        <v>0.39479292580394315</v>
      </c>
      <c r="BI135" t="e">
        <f t="shared" si="113"/>
        <v>#DIV/0!</v>
      </c>
      <c r="BJ135">
        <f t="shared" si="114"/>
        <v>1700.18</v>
      </c>
      <c r="BK135">
        <f t="shared" si="115"/>
        <v>1429.3710001004433</v>
      </c>
      <c r="BL135">
        <f>($B$11*$D$9+$C$11*$D$9+$F$11*((CR135+CJ135)/MAX(CR135+CJ135+CS135, 0.1)*$I$9+CS135/MAX(CR135+CJ135+CS135, 0.1)*$J$9))/($B$11+$C$11+$F$11)</f>
        <v>0.84071745350518368</v>
      </c>
      <c r="BM135">
        <f>($B$11*$K$9+$C$11*$K$9+$F$11*((CR135+CJ135)/MAX(CR135+CJ135+CS135, 0.1)*$P$9+CS135/MAX(CR135+CJ135+CS135, 0.1)*$Q$9))/($B$11+$C$11+$F$11)</f>
        <v>0.19143490701036769</v>
      </c>
      <c r="BN135">
        <v>6</v>
      </c>
      <c r="BO135">
        <v>0.5</v>
      </c>
      <c r="BP135" t="s">
        <v>271</v>
      </c>
      <c r="BQ135">
        <v>1566929602.5</v>
      </c>
      <c r="BR135">
        <v>565.65</v>
      </c>
      <c r="BS135">
        <v>599.98299999999995</v>
      </c>
      <c r="BT135">
        <v>26.037600000000001</v>
      </c>
      <c r="BU135">
        <v>22.479099999999999</v>
      </c>
      <c r="BV135">
        <v>500.096</v>
      </c>
      <c r="BW135">
        <v>98.741299999999995</v>
      </c>
      <c r="BX135">
        <v>0.20009299999999999</v>
      </c>
      <c r="BY135">
        <v>28.716699999999999</v>
      </c>
      <c r="BZ135">
        <v>29.420500000000001</v>
      </c>
      <c r="CA135">
        <v>999.9</v>
      </c>
      <c r="CB135">
        <v>9982.5</v>
      </c>
      <c r="CC135">
        <v>0</v>
      </c>
      <c r="CD135">
        <v>12.174799999999999</v>
      </c>
      <c r="CE135">
        <v>1700.18</v>
      </c>
      <c r="CF135">
        <v>0.97601700000000002</v>
      </c>
      <c r="CG135">
        <v>2.39832E-2</v>
      </c>
      <c r="CH135">
        <v>0</v>
      </c>
      <c r="CI135">
        <v>719.72400000000005</v>
      </c>
      <c r="CJ135">
        <v>4.99986</v>
      </c>
      <c r="CK135">
        <v>12432.9</v>
      </c>
      <c r="CL135">
        <v>13810.8</v>
      </c>
      <c r="CM135">
        <v>46.311999999999998</v>
      </c>
      <c r="CN135">
        <v>47.875</v>
      </c>
      <c r="CO135">
        <v>47.061999999999998</v>
      </c>
      <c r="CP135">
        <v>47.125</v>
      </c>
      <c r="CQ135">
        <v>48.061999999999998</v>
      </c>
      <c r="CR135">
        <v>1654.52</v>
      </c>
      <c r="CS135">
        <v>40.659999999999997</v>
      </c>
      <c r="CT135">
        <v>0</v>
      </c>
      <c r="CU135">
        <v>120</v>
      </c>
      <c r="CV135">
        <v>719.05257692307703</v>
      </c>
      <c r="CW135">
        <v>1.8520683782852601</v>
      </c>
      <c r="CX135">
        <v>52.577777703064399</v>
      </c>
      <c r="CY135">
        <v>12425.4269230769</v>
      </c>
      <c r="CZ135">
        <v>15</v>
      </c>
      <c r="DA135">
        <v>1566929544.5999999</v>
      </c>
      <c r="DB135" t="s">
        <v>878</v>
      </c>
      <c r="DC135">
        <v>119</v>
      </c>
      <c r="DD135">
        <v>-6.8000000000000005E-2</v>
      </c>
      <c r="DE135">
        <v>0.20799999999999999</v>
      </c>
      <c r="DF135">
        <v>600</v>
      </c>
      <c r="DG135">
        <v>23</v>
      </c>
      <c r="DH135">
        <v>0.06</v>
      </c>
      <c r="DI135">
        <v>0.02</v>
      </c>
      <c r="DJ135">
        <v>26.712071631846101</v>
      </c>
      <c r="DK135">
        <v>0.82073040524702801</v>
      </c>
      <c r="DL135">
        <v>0.15910560539274499</v>
      </c>
      <c r="DM135">
        <v>0</v>
      </c>
      <c r="DN135">
        <v>0.19687146918389301</v>
      </c>
      <c r="DO135">
        <v>9.1753066379071605E-3</v>
      </c>
      <c r="DP135">
        <v>1.9902596240998602E-3</v>
      </c>
      <c r="DQ135">
        <v>1</v>
      </c>
      <c r="DR135">
        <v>1</v>
      </c>
      <c r="DS135">
        <v>2</v>
      </c>
      <c r="DT135" t="s">
        <v>283</v>
      </c>
      <c r="DU135">
        <v>1.86707</v>
      </c>
      <c r="DV135">
        <v>1.86355</v>
      </c>
      <c r="DW135">
        <v>1.8692</v>
      </c>
      <c r="DX135">
        <v>1.8671599999999999</v>
      </c>
      <c r="DY135">
        <v>1.8717999999999999</v>
      </c>
      <c r="DZ135">
        <v>1.86432</v>
      </c>
      <c r="EA135">
        <v>1.8658399999999999</v>
      </c>
      <c r="EB135">
        <v>1.8658300000000001</v>
      </c>
      <c r="EC135" t="s">
        <v>274</v>
      </c>
      <c r="ED135" t="s">
        <v>19</v>
      </c>
      <c r="EE135" t="s">
        <v>19</v>
      </c>
      <c r="EF135" t="s">
        <v>19</v>
      </c>
      <c r="EG135" t="s">
        <v>275</v>
      </c>
      <c r="EH135" t="s">
        <v>276</v>
      </c>
      <c r="EI135" t="s">
        <v>277</v>
      </c>
      <c r="EJ135" t="s">
        <v>277</v>
      </c>
      <c r="EK135" t="s">
        <v>277</v>
      </c>
      <c r="EL135" t="s">
        <v>277</v>
      </c>
      <c r="EM135">
        <v>0</v>
      </c>
      <c r="EN135">
        <v>100</v>
      </c>
      <c r="EO135">
        <v>100</v>
      </c>
      <c r="EP135">
        <v>-6.8000000000000005E-2</v>
      </c>
      <c r="EQ135">
        <v>0.20799999999999999</v>
      </c>
      <c r="ER135">
        <v>2</v>
      </c>
      <c r="ES135">
        <v>341.43</v>
      </c>
      <c r="ET135">
        <v>506.29599999999999</v>
      </c>
      <c r="EU135">
        <v>25.000499999999999</v>
      </c>
      <c r="EV135">
        <v>31.355499999999999</v>
      </c>
      <c r="EW135">
        <v>30.000499999999999</v>
      </c>
      <c r="EX135">
        <v>31.320699999999999</v>
      </c>
      <c r="EY135">
        <v>31.312100000000001</v>
      </c>
      <c r="EZ135">
        <v>30.660699999999999</v>
      </c>
      <c r="FA135">
        <v>25.175899999999999</v>
      </c>
      <c r="FB135">
        <v>17.974699999999999</v>
      </c>
      <c r="FC135">
        <v>25</v>
      </c>
      <c r="FD135">
        <v>600</v>
      </c>
      <c r="FE135">
        <v>22.433700000000002</v>
      </c>
      <c r="FF135">
        <v>101.026</v>
      </c>
      <c r="FG135">
        <v>101.565</v>
      </c>
    </row>
    <row r="136" spans="1:163" x14ac:dyDescent="0.2">
      <c r="A136">
        <v>120</v>
      </c>
      <c r="B136">
        <v>1566929715.5999999</v>
      </c>
      <c r="C136">
        <v>16367.7999999523</v>
      </c>
      <c r="D136" t="s">
        <v>879</v>
      </c>
      <c r="E136" t="s">
        <v>880</v>
      </c>
      <c r="F136" t="s">
        <v>835</v>
      </c>
      <c r="G136">
        <v>1566929715.5999999</v>
      </c>
      <c r="H136">
        <f t="shared" si="87"/>
        <v>3.2268610612927835E-3</v>
      </c>
      <c r="I136">
        <f t="shared" si="88"/>
        <v>36.797027886593142</v>
      </c>
      <c r="J136">
        <f>BR136 - IF(AI136&gt;1, I136*BN136*100/(AK136*CB136), 0)</f>
        <v>753.14495721702826</v>
      </c>
      <c r="K136">
        <f>((Q136-H136/2)*J136-I136)/(Q136+H136/2)</f>
        <v>449.7430311133424</v>
      </c>
      <c r="L136">
        <f>K136*(BW136+BX136)/1000</f>
        <v>44.498476333645421</v>
      </c>
      <c r="M136">
        <f>(BR136 - IF(AI136&gt;1, I136*BN136*100/(AK136*CB136), 0))*(BW136+BX136)/1000</f>
        <v>74.517670616402086</v>
      </c>
      <c r="N136">
        <f t="shared" si="89"/>
        <v>0.21353036685075796</v>
      </c>
      <c r="O136">
        <f t="shared" si="90"/>
        <v>2.2365503660486334</v>
      </c>
      <c r="P136">
        <f>H136*(1000-(1000*0.61365*EXP(17.502*T136/(240.97+T136))/(BW136+BX136)+BT136)/2)/(1000*0.61365*EXP(17.502*T136/(240.97+T136))/(BW136+BX136)-BT136)</f>
        <v>0.2028166386497838</v>
      </c>
      <c r="Q136">
        <f t="shared" si="91"/>
        <v>0.12767817458968522</v>
      </c>
      <c r="R136">
        <f t="shared" si="92"/>
        <v>273.61657871928247</v>
      </c>
      <c r="S136">
        <f>(BY136+(R136+2*0.95*0.0000000567*(((BY136+$B$7)+273)^4-(BY136+273)^4)-44100*H136)/(1.84*29.3*O136+8*0.95*0.0000000567*(BY136+273)^3))</f>
        <v>29.737662142673177</v>
      </c>
      <c r="T136">
        <f>($C$7*BZ136+$D$7*CA136+$E$7*S136)</f>
        <v>29.33</v>
      </c>
      <c r="U136">
        <f>0.61365*EXP(17.502*T136/(240.97+T136))</f>
        <v>4.0992133614498574</v>
      </c>
      <c r="V136">
        <f t="shared" si="93"/>
        <v>65.054665484181498</v>
      </c>
      <c r="W136">
        <f t="shared" si="94"/>
        <v>2.5781416663712999</v>
      </c>
      <c r="X136">
        <f t="shared" si="95"/>
        <v>3.9630388492247235</v>
      </c>
      <c r="Y136">
        <f t="shared" si="96"/>
        <v>1.5210716950785574</v>
      </c>
      <c r="Z136">
        <f>(-H136*44100)</f>
        <v>-142.30457280301175</v>
      </c>
      <c r="AA136">
        <f>2*29.3*O136*0.92*(BY136-T136)</f>
        <v>-70.416911547297687</v>
      </c>
      <c r="AB136">
        <f>2*0.95*0.0000000567*(((BY136+$B$7)+273)^4-(T136+273)^4)</f>
        <v>-6.9341728260004132</v>
      </c>
      <c r="AC136">
        <f t="shared" si="97"/>
        <v>53.960921542972628</v>
      </c>
      <c r="AD136">
        <v>-4.0822637051605298E-2</v>
      </c>
      <c r="AE136">
        <v>4.5826986349850697E-2</v>
      </c>
      <c r="AF136">
        <v>3.43120338180732</v>
      </c>
      <c r="AG136">
        <v>141</v>
      </c>
      <c r="AH136">
        <v>28</v>
      </c>
      <c r="AI136">
        <f t="shared" si="98"/>
        <v>1.0054780224069289</v>
      </c>
      <c r="AJ136">
        <f t="shared" si="99"/>
        <v>0.54780224069288508</v>
      </c>
      <c r="AK136">
        <f t="shared" si="100"/>
        <v>51760.431275365045</v>
      </c>
      <c r="AL136">
        <v>0</v>
      </c>
      <c r="AM136">
        <v>0</v>
      </c>
      <c r="AN136">
        <v>0</v>
      </c>
      <c r="AO136">
        <f t="shared" si="101"/>
        <v>0</v>
      </c>
      <c r="AP136" t="e">
        <f t="shared" si="102"/>
        <v>#DIV/0!</v>
      </c>
      <c r="AQ136">
        <v>-1</v>
      </c>
      <c r="AR136" t="s">
        <v>881</v>
      </c>
      <c r="AS136">
        <v>728.98800000000006</v>
      </c>
      <c r="AT136">
        <v>1275.43</v>
      </c>
      <c r="AU136">
        <f t="shared" si="103"/>
        <v>0.4284374681479971</v>
      </c>
      <c r="AV136">
        <v>0.5</v>
      </c>
      <c r="AW136">
        <f t="shared" si="104"/>
        <v>1429.295100100424</v>
      </c>
      <c r="AX136">
        <f>I136</f>
        <v>36.797027886593142</v>
      </c>
      <c r="AY136">
        <f t="shared" si="105"/>
        <v>306.18178696168184</v>
      </c>
      <c r="AZ136">
        <f t="shared" si="106"/>
        <v>0.59566577546396116</v>
      </c>
      <c r="BA136">
        <f t="shared" si="107"/>
        <v>2.6444523516478493E-2</v>
      </c>
      <c r="BB136">
        <f t="shared" si="108"/>
        <v>-1</v>
      </c>
      <c r="BC136" t="s">
        <v>882</v>
      </c>
      <c r="BD136">
        <v>515.70000000000005</v>
      </c>
      <c r="BE136">
        <f t="shared" si="109"/>
        <v>759.73</v>
      </c>
      <c r="BF136">
        <f t="shared" si="110"/>
        <v>0.71925815750332356</v>
      </c>
      <c r="BG136">
        <f t="shared" si="111"/>
        <v>2.4732014737250338</v>
      </c>
      <c r="BH136">
        <f t="shared" si="112"/>
        <v>0.42843746814799716</v>
      </c>
      <c r="BI136" t="e">
        <f t="shared" si="113"/>
        <v>#DIV/0!</v>
      </c>
      <c r="BJ136">
        <f t="shared" si="114"/>
        <v>1700.09</v>
      </c>
      <c r="BK136">
        <f t="shared" si="115"/>
        <v>1429.295100100424</v>
      </c>
      <c r="BL136">
        <f>($B$11*$D$9+$C$11*$D$9+$F$11*((CR136+CJ136)/MAX(CR136+CJ136+CS136, 0.1)*$I$9+CS136/MAX(CR136+CJ136+CS136, 0.1)*$J$9))/($B$11+$C$11+$F$11)</f>
        <v>0.84071731502474811</v>
      </c>
      <c r="BM136">
        <f>($B$11*$K$9+$C$11*$K$9+$F$11*((CR136+CJ136)/MAX(CR136+CJ136+CS136, 0.1)*$P$9+CS136/MAX(CR136+CJ136+CS136, 0.1)*$Q$9))/($B$11+$C$11+$F$11)</f>
        <v>0.19143463004949632</v>
      </c>
      <c r="BN136">
        <v>6</v>
      </c>
      <c r="BO136">
        <v>0.5</v>
      </c>
      <c r="BP136" t="s">
        <v>271</v>
      </c>
      <c r="BQ136">
        <v>1566929715.5999999</v>
      </c>
      <c r="BR136">
        <v>753.14499999999998</v>
      </c>
      <c r="BS136">
        <v>799.97299999999996</v>
      </c>
      <c r="BT136">
        <v>26.057099999999998</v>
      </c>
      <c r="BU136">
        <v>22.307200000000002</v>
      </c>
      <c r="BV136">
        <v>500.04500000000002</v>
      </c>
      <c r="BW136">
        <v>98.742000000000004</v>
      </c>
      <c r="BX136">
        <v>0.20000299999999999</v>
      </c>
      <c r="BY136">
        <v>28.745999999999999</v>
      </c>
      <c r="BZ136">
        <v>29.33</v>
      </c>
      <c r="CA136">
        <v>999.9</v>
      </c>
      <c r="CB136">
        <v>9970</v>
      </c>
      <c r="CC136">
        <v>0</v>
      </c>
      <c r="CD136">
        <v>12.6983</v>
      </c>
      <c r="CE136">
        <v>1700.09</v>
      </c>
      <c r="CF136">
        <v>0.97601700000000002</v>
      </c>
      <c r="CG136">
        <v>2.39832E-2</v>
      </c>
      <c r="CH136">
        <v>0</v>
      </c>
      <c r="CI136">
        <v>729.00300000000004</v>
      </c>
      <c r="CJ136">
        <v>4.99986</v>
      </c>
      <c r="CK136">
        <v>12614.9</v>
      </c>
      <c r="CL136">
        <v>13810.1</v>
      </c>
      <c r="CM136">
        <v>46.436999999999998</v>
      </c>
      <c r="CN136">
        <v>48</v>
      </c>
      <c r="CO136">
        <v>47.186999999999998</v>
      </c>
      <c r="CP136">
        <v>47.311999999999998</v>
      </c>
      <c r="CQ136">
        <v>48.186999999999998</v>
      </c>
      <c r="CR136">
        <v>1654.44</v>
      </c>
      <c r="CS136">
        <v>40.65</v>
      </c>
      <c r="CT136">
        <v>0</v>
      </c>
      <c r="CU136">
        <v>112.700000047684</v>
      </c>
      <c r="CV136">
        <v>728.98800000000006</v>
      </c>
      <c r="CW136">
        <v>2.11452989025944</v>
      </c>
      <c r="CX136">
        <v>15.7264956278977</v>
      </c>
      <c r="CY136">
        <v>12610.4230769231</v>
      </c>
      <c r="CZ136">
        <v>15</v>
      </c>
      <c r="DA136">
        <v>1566929669.5</v>
      </c>
      <c r="DB136" t="s">
        <v>883</v>
      </c>
      <c r="DC136">
        <v>120</v>
      </c>
      <c r="DD136">
        <v>4.5999999999999999E-2</v>
      </c>
      <c r="DE136">
        <v>0.20499999999999999</v>
      </c>
      <c r="DF136">
        <v>800</v>
      </c>
      <c r="DG136">
        <v>22</v>
      </c>
      <c r="DH136">
        <v>0.04</v>
      </c>
      <c r="DI136">
        <v>0.03</v>
      </c>
      <c r="DJ136">
        <v>36.6687304543388</v>
      </c>
      <c r="DK136">
        <v>0.191086181742538</v>
      </c>
      <c r="DL136">
        <v>8.8325855683153306E-2</v>
      </c>
      <c r="DM136">
        <v>1</v>
      </c>
      <c r="DN136">
        <v>0.21131612891112</v>
      </c>
      <c r="DO136">
        <v>1.20396475986147E-2</v>
      </c>
      <c r="DP136">
        <v>2.6347504807311601E-3</v>
      </c>
      <c r="DQ136">
        <v>1</v>
      </c>
      <c r="DR136">
        <v>2</v>
      </c>
      <c r="DS136">
        <v>2</v>
      </c>
      <c r="DT136" t="s">
        <v>273</v>
      </c>
      <c r="DU136">
        <v>1.8670599999999999</v>
      </c>
      <c r="DV136">
        <v>1.8635600000000001</v>
      </c>
      <c r="DW136">
        <v>1.8692</v>
      </c>
      <c r="DX136">
        <v>1.8672</v>
      </c>
      <c r="DY136">
        <v>1.8717999999999999</v>
      </c>
      <c r="DZ136">
        <v>1.8643099999999999</v>
      </c>
      <c r="EA136">
        <v>1.86585</v>
      </c>
      <c r="EB136">
        <v>1.8658300000000001</v>
      </c>
      <c r="EC136" t="s">
        <v>274</v>
      </c>
      <c r="ED136" t="s">
        <v>19</v>
      </c>
      <c r="EE136" t="s">
        <v>19</v>
      </c>
      <c r="EF136" t="s">
        <v>19</v>
      </c>
      <c r="EG136" t="s">
        <v>275</v>
      </c>
      <c r="EH136" t="s">
        <v>276</v>
      </c>
      <c r="EI136" t="s">
        <v>277</v>
      </c>
      <c r="EJ136" t="s">
        <v>277</v>
      </c>
      <c r="EK136" t="s">
        <v>277</v>
      </c>
      <c r="EL136" t="s">
        <v>277</v>
      </c>
      <c r="EM136">
        <v>0</v>
      </c>
      <c r="EN136">
        <v>100</v>
      </c>
      <c r="EO136">
        <v>100</v>
      </c>
      <c r="EP136">
        <v>4.5999999999999999E-2</v>
      </c>
      <c r="EQ136">
        <v>0.20499999999999999</v>
      </c>
      <c r="ER136">
        <v>2</v>
      </c>
      <c r="ES136">
        <v>341.38499999999999</v>
      </c>
      <c r="ET136">
        <v>506.47899999999998</v>
      </c>
      <c r="EU136">
        <v>25.000499999999999</v>
      </c>
      <c r="EV136">
        <v>31.446100000000001</v>
      </c>
      <c r="EW136">
        <v>30.000499999999999</v>
      </c>
      <c r="EX136">
        <v>31.409199999999998</v>
      </c>
      <c r="EY136">
        <v>31.398399999999999</v>
      </c>
      <c r="EZ136">
        <v>38.6691</v>
      </c>
      <c r="FA136">
        <v>25.883600000000001</v>
      </c>
      <c r="FB136">
        <v>17.974699999999999</v>
      </c>
      <c r="FC136">
        <v>25</v>
      </c>
      <c r="FD136">
        <v>800</v>
      </c>
      <c r="FE136">
        <v>22.283200000000001</v>
      </c>
      <c r="FF136">
        <v>101.011</v>
      </c>
      <c r="FG136">
        <v>101.548</v>
      </c>
    </row>
    <row r="137" spans="1:163" x14ac:dyDescent="0.2">
      <c r="A137">
        <v>121</v>
      </c>
      <c r="B137">
        <v>1566929836.0999999</v>
      </c>
      <c r="C137">
        <v>16488.299999952302</v>
      </c>
      <c r="D137" t="s">
        <v>884</v>
      </c>
      <c r="E137" t="s">
        <v>885</v>
      </c>
      <c r="F137" t="s">
        <v>835</v>
      </c>
      <c r="G137">
        <v>1566929836.0999999</v>
      </c>
      <c r="H137">
        <f t="shared" si="87"/>
        <v>3.3119825299446305E-3</v>
      </c>
      <c r="I137">
        <f t="shared" si="88"/>
        <v>43.752982869252712</v>
      </c>
      <c r="J137">
        <f>BR137 - IF(AI137&gt;1, I137*BN137*100/(AK137*CB137), 0)</f>
        <v>944.07694930543755</v>
      </c>
      <c r="K137">
        <f>((Q137-H137/2)*J137-I137)/(Q137+H137/2)</f>
        <v>594.77078329031326</v>
      </c>
      <c r="L137">
        <f>K137*(BW137+BX137)/1000</f>
        <v>58.846893108991559</v>
      </c>
      <c r="M137">
        <f>(BR137 - IF(AI137&gt;1, I137*BN137*100/(AK137*CB137), 0))*(BW137+BX137)/1000</f>
        <v>93.407404807445829</v>
      </c>
      <c r="N137">
        <f t="shared" si="89"/>
        <v>0.2220512168827653</v>
      </c>
      <c r="O137">
        <f t="shared" si="90"/>
        <v>2.239294889105377</v>
      </c>
      <c r="P137">
        <f>H137*(1000-(1000*0.61365*EXP(17.502*T137/(240.97+T137))/(BW137+BX137)+BT137)/2)/(1000*0.61365*EXP(17.502*T137/(240.97+T137))/(BW137+BX137)-BT137)</f>
        <v>0.21050361438333101</v>
      </c>
      <c r="Q137">
        <f t="shared" si="91"/>
        <v>0.13255220141332685</v>
      </c>
      <c r="R137">
        <f t="shared" si="92"/>
        <v>273.60859877074358</v>
      </c>
      <c r="S137">
        <f>(BY137+(R137+2*0.95*0.0000000567*(((BY137+$B$7)+273)^4-(BY137+273)^4)-44100*H137)/(1.84*29.3*O137+8*0.95*0.0000000567*(BY137+273)^3))</f>
        <v>29.731657704387288</v>
      </c>
      <c r="T137">
        <f>($C$7*BZ137+$D$7*CA137+$E$7*S137)</f>
        <v>29.282</v>
      </c>
      <c r="U137">
        <f>0.61365*EXP(17.502*T137/(240.97+T137))</f>
        <v>4.0878691105332239</v>
      </c>
      <c r="V137">
        <f t="shared" si="93"/>
        <v>65.105204674254793</v>
      </c>
      <c r="W137">
        <f t="shared" si="94"/>
        <v>2.5836618357780998</v>
      </c>
      <c r="X137">
        <f t="shared" si="95"/>
        <v>3.9684413077343161</v>
      </c>
      <c r="Y137">
        <f t="shared" si="96"/>
        <v>1.5042072747551241</v>
      </c>
      <c r="Z137">
        <f>(-H137*44100)</f>
        <v>-146.05842957055822</v>
      </c>
      <c r="AA137">
        <f>2*29.3*O137*0.92*(BY137-T137)</f>
        <v>-61.87149385649257</v>
      </c>
      <c r="AB137">
        <f>2*0.95*0.0000000567*(((BY137+$B$7)+273)^4-(T137+273)^4)</f>
        <v>-6.0844699127295891</v>
      </c>
      <c r="AC137">
        <f t="shared" si="97"/>
        <v>59.594205430963179</v>
      </c>
      <c r="AD137">
        <v>-4.08961675636643E-2</v>
      </c>
      <c r="AE137">
        <v>4.59095307912636E-2</v>
      </c>
      <c r="AF137">
        <v>3.4360997366497101</v>
      </c>
      <c r="AG137">
        <v>141</v>
      </c>
      <c r="AH137">
        <v>28</v>
      </c>
      <c r="AI137">
        <f t="shared" si="98"/>
        <v>1.0054689504092589</v>
      </c>
      <c r="AJ137">
        <f t="shared" si="99"/>
        <v>0.5468950409258877</v>
      </c>
      <c r="AK137">
        <f t="shared" si="100"/>
        <v>51845.824664158128</v>
      </c>
      <c r="AL137">
        <v>0</v>
      </c>
      <c r="AM137">
        <v>0</v>
      </c>
      <c r="AN137">
        <v>0</v>
      </c>
      <c r="AO137">
        <f t="shared" si="101"/>
        <v>0</v>
      </c>
      <c r="AP137" t="e">
        <f t="shared" si="102"/>
        <v>#DIV/0!</v>
      </c>
      <c r="AQ137">
        <v>-1</v>
      </c>
      <c r="AR137" t="s">
        <v>886</v>
      </c>
      <c r="AS137">
        <v>720.16284615384598</v>
      </c>
      <c r="AT137">
        <v>1292.28</v>
      </c>
      <c r="AU137">
        <f t="shared" si="103"/>
        <v>0.44271918922072151</v>
      </c>
      <c r="AV137">
        <v>0.5</v>
      </c>
      <c r="AW137">
        <f t="shared" si="104"/>
        <v>1429.253100100427</v>
      </c>
      <c r="AX137">
        <f>I137</f>
        <v>43.752982869252712</v>
      </c>
      <c r="AY137">
        <f t="shared" si="105"/>
        <v>316.37888683383187</v>
      </c>
      <c r="AZ137">
        <f t="shared" si="106"/>
        <v>0.60452843037112702</v>
      </c>
      <c r="BA137">
        <f t="shared" si="107"/>
        <v>3.1312146789192287E-2</v>
      </c>
      <c r="BB137">
        <f t="shared" si="108"/>
        <v>-1</v>
      </c>
      <c r="BC137" t="s">
        <v>887</v>
      </c>
      <c r="BD137">
        <v>511.06</v>
      </c>
      <c r="BE137">
        <f t="shared" si="109"/>
        <v>781.22</v>
      </c>
      <c r="BF137">
        <f t="shared" si="110"/>
        <v>0.73233807870529932</v>
      </c>
      <c r="BG137">
        <f t="shared" si="111"/>
        <v>2.5286267757210501</v>
      </c>
      <c r="BH137">
        <f t="shared" si="112"/>
        <v>0.44271918922072151</v>
      </c>
      <c r="BI137" t="e">
        <f t="shared" si="113"/>
        <v>#DIV/0!</v>
      </c>
      <c r="BJ137">
        <f t="shared" si="114"/>
        <v>1700.04</v>
      </c>
      <c r="BK137">
        <f t="shared" si="115"/>
        <v>1429.253100100427</v>
      </c>
      <c r="BL137">
        <f>($B$11*$D$9+$C$11*$D$9+$F$11*((CR137+CJ137)/MAX(CR137+CJ137+CS137, 0.1)*$I$9+CS137/MAX(CR137+CJ137+CS137, 0.1)*$J$9))/($B$11+$C$11+$F$11)</f>
        <v>0.84071733612175414</v>
      </c>
      <c r="BM137">
        <f>($B$11*$K$9+$C$11*$K$9+$F$11*((CR137+CJ137)/MAX(CR137+CJ137+CS137, 0.1)*$P$9+CS137/MAX(CR137+CJ137+CS137, 0.1)*$Q$9))/($B$11+$C$11+$F$11)</f>
        <v>0.19143467224350844</v>
      </c>
      <c r="BN137">
        <v>6</v>
      </c>
      <c r="BO137">
        <v>0.5</v>
      </c>
      <c r="BP137" t="s">
        <v>271</v>
      </c>
      <c r="BQ137">
        <v>1566929836.0999999</v>
      </c>
      <c r="BR137">
        <v>944.077</v>
      </c>
      <c r="BS137">
        <v>1000.03</v>
      </c>
      <c r="BT137">
        <v>26.113299999999999</v>
      </c>
      <c r="BU137">
        <v>22.265499999999999</v>
      </c>
      <c r="BV137">
        <v>500.15300000000002</v>
      </c>
      <c r="BW137">
        <v>98.740399999999994</v>
      </c>
      <c r="BX137">
        <v>0.20005700000000001</v>
      </c>
      <c r="BY137">
        <v>28.769500000000001</v>
      </c>
      <c r="BZ137">
        <v>29.282</v>
      </c>
      <c r="CA137">
        <v>999.9</v>
      </c>
      <c r="CB137">
        <v>9988.1200000000008</v>
      </c>
      <c r="CC137">
        <v>0</v>
      </c>
      <c r="CD137">
        <v>9.5501900000000006</v>
      </c>
      <c r="CE137">
        <v>1700.04</v>
      </c>
      <c r="CF137">
        <v>0.97601700000000002</v>
      </c>
      <c r="CG137">
        <v>2.39832E-2</v>
      </c>
      <c r="CH137">
        <v>0</v>
      </c>
      <c r="CI137">
        <v>719.87400000000002</v>
      </c>
      <c r="CJ137">
        <v>4.99986</v>
      </c>
      <c r="CK137">
        <v>12465.2</v>
      </c>
      <c r="CL137">
        <v>13809.7</v>
      </c>
      <c r="CM137">
        <v>46.5</v>
      </c>
      <c r="CN137">
        <v>48.061999999999998</v>
      </c>
      <c r="CO137">
        <v>47.25</v>
      </c>
      <c r="CP137">
        <v>47.375</v>
      </c>
      <c r="CQ137">
        <v>48.311999999999998</v>
      </c>
      <c r="CR137">
        <v>1654.39</v>
      </c>
      <c r="CS137">
        <v>40.65</v>
      </c>
      <c r="CT137">
        <v>0</v>
      </c>
      <c r="CU137">
        <v>120.30000019073501</v>
      </c>
      <c r="CV137">
        <v>720.16284615384598</v>
      </c>
      <c r="CW137">
        <v>-2.5963760675536398</v>
      </c>
      <c r="CX137">
        <v>138.59145307969899</v>
      </c>
      <c r="CY137">
        <v>12443.0307692308</v>
      </c>
      <c r="CZ137">
        <v>15</v>
      </c>
      <c r="DA137">
        <v>1566929784.5</v>
      </c>
      <c r="DB137" t="s">
        <v>888</v>
      </c>
      <c r="DC137">
        <v>121</v>
      </c>
      <c r="DD137">
        <v>0.13</v>
      </c>
      <c r="DE137">
        <v>0.20100000000000001</v>
      </c>
      <c r="DF137">
        <v>1000</v>
      </c>
      <c r="DG137">
        <v>22</v>
      </c>
      <c r="DH137">
        <v>7.0000000000000007E-2</v>
      </c>
      <c r="DI137">
        <v>0.03</v>
      </c>
      <c r="DJ137">
        <v>43.775742220523099</v>
      </c>
      <c r="DK137">
        <v>-0.29171448003109701</v>
      </c>
      <c r="DL137">
        <v>9.41810366374808E-2</v>
      </c>
      <c r="DM137">
        <v>1</v>
      </c>
      <c r="DN137">
        <v>0.22022763536210099</v>
      </c>
      <c r="DO137">
        <v>6.0788566595486298E-3</v>
      </c>
      <c r="DP137">
        <v>1.20952166843969E-3</v>
      </c>
      <c r="DQ137">
        <v>1</v>
      </c>
      <c r="DR137">
        <v>2</v>
      </c>
      <c r="DS137">
        <v>2</v>
      </c>
      <c r="DT137" t="s">
        <v>273</v>
      </c>
      <c r="DU137">
        <v>1.86707</v>
      </c>
      <c r="DV137">
        <v>1.8635600000000001</v>
      </c>
      <c r="DW137">
        <v>1.8692</v>
      </c>
      <c r="DX137">
        <v>1.86717</v>
      </c>
      <c r="DY137">
        <v>1.8717999999999999</v>
      </c>
      <c r="DZ137">
        <v>1.8643099999999999</v>
      </c>
      <c r="EA137">
        <v>1.8658399999999999</v>
      </c>
      <c r="EB137">
        <v>1.86582</v>
      </c>
      <c r="EC137" t="s">
        <v>274</v>
      </c>
      <c r="ED137" t="s">
        <v>19</v>
      </c>
      <c r="EE137" t="s">
        <v>19</v>
      </c>
      <c r="EF137" t="s">
        <v>19</v>
      </c>
      <c r="EG137" t="s">
        <v>275</v>
      </c>
      <c r="EH137" t="s">
        <v>276</v>
      </c>
      <c r="EI137" t="s">
        <v>277</v>
      </c>
      <c r="EJ137" t="s">
        <v>277</v>
      </c>
      <c r="EK137" t="s">
        <v>277</v>
      </c>
      <c r="EL137" t="s">
        <v>277</v>
      </c>
      <c r="EM137">
        <v>0</v>
      </c>
      <c r="EN137">
        <v>100</v>
      </c>
      <c r="EO137">
        <v>100</v>
      </c>
      <c r="EP137">
        <v>0.13</v>
      </c>
      <c r="EQ137">
        <v>0.20100000000000001</v>
      </c>
      <c r="ER137">
        <v>2</v>
      </c>
      <c r="ES137">
        <v>341.40499999999997</v>
      </c>
      <c r="ET137">
        <v>506.82400000000001</v>
      </c>
      <c r="EU137">
        <v>25.000800000000002</v>
      </c>
      <c r="EV137">
        <v>31.5396</v>
      </c>
      <c r="EW137">
        <v>30.000399999999999</v>
      </c>
      <c r="EX137">
        <v>31.501100000000001</v>
      </c>
      <c r="EY137">
        <v>31.490400000000001</v>
      </c>
      <c r="EZ137">
        <v>46.307299999999998</v>
      </c>
      <c r="FA137">
        <v>25.938600000000001</v>
      </c>
      <c r="FB137">
        <v>17.579699999999999</v>
      </c>
      <c r="FC137">
        <v>25</v>
      </c>
      <c r="FD137">
        <v>1000</v>
      </c>
      <c r="FE137">
        <v>22.209900000000001</v>
      </c>
      <c r="FF137">
        <v>100.996</v>
      </c>
      <c r="FG137">
        <v>101.53</v>
      </c>
    </row>
    <row r="138" spans="1:163" x14ac:dyDescent="0.2">
      <c r="A138">
        <v>122</v>
      </c>
      <c r="B138">
        <v>1566930167.5999999</v>
      </c>
      <c r="C138">
        <v>16819.799999952302</v>
      </c>
      <c r="D138" t="s">
        <v>889</v>
      </c>
      <c r="E138" t="s">
        <v>890</v>
      </c>
      <c r="F138" t="s">
        <v>891</v>
      </c>
      <c r="G138">
        <v>1566930167.5999999</v>
      </c>
      <c r="H138">
        <f t="shared" si="87"/>
        <v>3.8553647913393118E-3</v>
      </c>
      <c r="I138">
        <f t="shared" si="88"/>
        <v>20.014912768364177</v>
      </c>
      <c r="J138">
        <f>BR138 - IF(AI138&gt;1, I138*BN138*100/(AK138*CB138), 0)</f>
        <v>374.32697676337847</v>
      </c>
      <c r="K138">
        <f>((Q138-H138/2)*J138-I138)/(Q138+H138/2)</f>
        <v>227.53354141603521</v>
      </c>
      <c r="L138">
        <f>K138*(BW138+BX138)/1000</f>
        <v>22.513926511843504</v>
      </c>
      <c r="M138">
        <f>(BR138 - IF(AI138&gt;1, I138*BN138*100/(AK138*CB138), 0))*(BW138+BX138)/1000</f>
        <v>37.038803131191138</v>
      </c>
      <c r="N138">
        <f t="shared" si="89"/>
        <v>0.24266104535478683</v>
      </c>
      <c r="O138">
        <f t="shared" si="90"/>
        <v>2.2375954562177931</v>
      </c>
      <c r="P138">
        <f>H138*(1000-(1000*0.61365*EXP(17.502*T138/(240.97+T138))/(BW138+BX138)+BT138)/2)/(1000*0.61365*EXP(17.502*T138/(240.97+T138))/(BW138+BX138)-BT138)</f>
        <v>0.22893168531641622</v>
      </c>
      <c r="Q138">
        <f t="shared" si="91"/>
        <v>0.14425106029981935</v>
      </c>
      <c r="R138">
        <f t="shared" si="92"/>
        <v>273.59311114201438</v>
      </c>
      <c r="S138">
        <f>(BY138+(R138+2*0.95*0.0000000567*(((BY138+$B$7)+273)^4-(BY138+273)^4)-44100*H138)/(1.84*29.3*O138+8*0.95*0.0000000567*(BY138+273)^3))</f>
        <v>29.472273265888244</v>
      </c>
      <c r="T138">
        <f>($C$7*BZ138+$D$7*CA138+$E$7*S138)</f>
        <v>29.501100000000001</v>
      </c>
      <c r="U138">
        <f>0.61365*EXP(17.502*T138/(240.97+T138))</f>
        <v>4.1398744841197814</v>
      </c>
      <c r="V138">
        <f t="shared" si="93"/>
        <v>64.038147541102745</v>
      </c>
      <c r="W138">
        <f t="shared" si="94"/>
        <v>2.5296876681434002</v>
      </c>
      <c r="X138">
        <f t="shared" si="95"/>
        <v>3.9502823945988217</v>
      </c>
      <c r="Y138">
        <f t="shared" si="96"/>
        <v>1.6101868159763812</v>
      </c>
      <c r="Z138">
        <f>(-H138*44100)</f>
        <v>-170.02158729806365</v>
      </c>
      <c r="AA138">
        <f>2*29.3*O138*0.92*(BY138-T138)</f>
        <v>-97.797372723212064</v>
      </c>
      <c r="AB138">
        <f>2*0.95*0.0000000567*(((BY138+$B$7)+273)^4-(T138+273)^4)</f>
        <v>-9.6314450802955758</v>
      </c>
      <c r="AC138">
        <f t="shared" si="97"/>
        <v>-3.8572939595569125</v>
      </c>
      <c r="AD138">
        <v>-4.0850627353966197E-2</v>
      </c>
      <c r="AE138">
        <v>4.5858407916336101E-2</v>
      </c>
      <c r="AF138">
        <v>3.4330675934625599</v>
      </c>
      <c r="AG138">
        <v>143</v>
      </c>
      <c r="AH138">
        <v>29</v>
      </c>
      <c r="AI138">
        <f t="shared" si="98"/>
        <v>1.0055514403972814</v>
      </c>
      <c r="AJ138">
        <f t="shared" si="99"/>
        <v>0.5551440397281393</v>
      </c>
      <c r="AK138">
        <f t="shared" si="100"/>
        <v>51804.160969549928</v>
      </c>
      <c r="AL138">
        <v>0</v>
      </c>
      <c r="AM138">
        <v>0</v>
      </c>
      <c r="AN138">
        <v>0</v>
      </c>
      <c r="AO138">
        <f t="shared" si="101"/>
        <v>0</v>
      </c>
      <c r="AP138" t="e">
        <f t="shared" si="102"/>
        <v>#DIV/0!</v>
      </c>
      <c r="AQ138">
        <v>-1</v>
      </c>
      <c r="AR138" t="s">
        <v>892</v>
      </c>
      <c r="AS138">
        <v>833.20896153846195</v>
      </c>
      <c r="AT138">
        <v>1180.6500000000001</v>
      </c>
      <c r="AU138">
        <f t="shared" si="103"/>
        <v>0.29427945492867325</v>
      </c>
      <c r="AV138">
        <v>0.5</v>
      </c>
      <c r="AW138">
        <f t="shared" si="104"/>
        <v>1429.1769001003829</v>
      </c>
      <c r="AX138">
        <f>I138</f>
        <v>20.014912768364177</v>
      </c>
      <c r="AY138">
        <f t="shared" si="105"/>
        <v>210.28869957909578</v>
      </c>
      <c r="AZ138">
        <f t="shared" si="106"/>
        <v>0.50095286494727476</v>
      </c>
      <c r="BA138">
        <f t="shared" si="107"/>
        <v>1.4704206852831253E-2</v>
      </c>
      <c r="BB138">
        <f t="shared" si="108"/>
        <v>-1</v>
      </c>
      <c r="BC138" t="s">
        <v>893</v>
      </c>
      <c r="BD138">
        <v>589.20000000000005</v>
      </c>
      <c r="BE138">
        <f t="shared" si="109"/>
        <v>591.45000000000005</v>
      </c>
      <c r="BF138">
        <f t="shared" si="110"/>
        <v>0.58743940901435132</v>
      </c>
      <c r="BG138">
        <f t="shared" si="111"/>
        <v>2.0038187372708758</v>
      </c>
      <c r="BH138">
        <f t="shared" si="112"/>
        <v>0.2942794549286733</v>
      </c>
      <c r="BI138" t="e">
        <f t="shared" si="113"/>
        <v>#DIV/0!</v>
      </c>
      <c r="BJ138">
        <f t="shared" si="114"/>
        <v>1699.95</v>
      </c>
      <c r="BK138">
        <f t="shared" si="115"/>
        <v>1429.1769001003829</v>
      </c>
      <c r="BL138">
        <f>($B$11*$D$9+$C$11*$D$9+$F$11*((CR138+CJ138)/MAX(CR138+CJ138+CS138, 0.1)*$I$9+CS138/MAX(CR138+CJ138+CS138, 0.1)*$J$9))/($B$11+$C$11+$F$11)</f>
        <v>0.84071702114790603</v>
      </c>
      <c r="BM138">
        <f>($B$11*$K$9+$C$11*$K$9+$F$11*((CR138+CJ138)/MAX(CR138+CJ138+CS138, 0.1)*$P$9+CS138/MAX(CR138+CJ138+CS138, 0.1)*$Q$9))/($B$11+$C$11+$F$11)</f>
        <v>0.19143404229581215</v>
      </c>
      <c r="BN138">
        <v>6</v>
      </c>
      <c r="BO138">
        <v>0.5</v>
      </c>
      <c r="BP138" t="s">
        <v>271</v>
      </c>
      <c r="BQ138">
        <v>1566930167.5999999</v>
      </c>
      <c r="BR138">
        <v>374.327</v>
      </c>
      <c r="BS138">
        <v>399.94</v>
      </c>
      <c r="BT138">
        <v>25.565899999999999</v>
      </c>
      <c r="BU138">
        <v>21.084</v>
      </c>
      <c r="BV138">
        <v>500.08</v>
      </c>
      <c r="BW138">
        <v>98.747799999999998</v>
      </c>
      <c r="BX138">
        <v>0.19992599999999999</v>
      </c>
      <c r="BY138">
        <v>28.6904</v>
      </c>
      <c r="BZ138">
        <v>29.501100000000001</v>
      </c>
      <c r="CA138">
        <v>999.9</v>
      </c>
      <c r="CB138">
        <v>9976.25</v>
      </c>
      <c r="CC138">
        <v>0</v>
      </c>
      <c r="CD138">
        <v>12.046200000000001</v>
      </c>
      <c r="CE138">
        <v>1699.95</v>
      </c>
      <c r="CF138">
        <v>0.97602999999999995</v>
      </c>
      <c r="CG138">
        <v>2.3970200000000001E-2</v>
      </c>
      <c r="CH138">
        <v>0</v>
      </c>
      <c r="CI138">
        <v>829.50400000000002</v>
      </c>
      <c r="CJ138">
        <v>4.99986</v>
      </c>
      <c r="CK138">
        <v>14351.5</v>
      </c>
      <c r="CL138">
        <v>13809</v>
      </c>
      <c r="CM138">
        <v>46.561999999999998</v>
      </c>
      <c r="CN138">
        <v>48.186999999999998</v>
      </c>
      <c r="CO138">
        <v>47.375</v>
      </c>
      <c r="CP138">
        <v>47.436999999999998</v>
      </c>
      <c r="CQ138">
        <v>48.311999999999998</v>
      </c>
      <c r="CR138">
        <v>1654.32</v>
      </c>
      <c r="CS138">
        <v>40.630000000000003</v>
      </c>
      <c r="CT138">
        <v>0</v>
      </c>
      <c r="CU138">
        <v>331</v>
      </c>
      <c r="CV138">
        <v>833.20896153846195</v>
      </c>
      <c r="CW138">
        <v>-33.302051295467002</v>
      </c>
      <c r="CX138">
        <v>-576.39999994901996</v>
      </c>
      <c r="CY138">
        <v>14421.896153846201</v>
      </c>
      <c r="CZ138">
        <v>15</v>
      </c>
      <c r="DA138">
        <v>1566930194.0999999</v>
      </c>
      <c r="DB138" t="s">
        <v>894</v>
      </c>
      <c r="DC138">
        <v>122</v>
      </c>
      <c r="DD138">
        <v>-0.251</v>
      </c>
      <c r="DE138">
        <v>0.17899999999999999</v>
      </c>
      <c r="DF138">
        <v>400</v>
      </c>
      <c r="DG138">
        <v>21</v>
      </c>
      <c r="DH138">
        <v>0.08</v>
      </c>
      <c r="DI138">
        <v>0.02</v>
      </c>
      <c r="DJ138">
        <v>20.015181683413001</v>
      </c>
      <c r="DK138">
        <v>0.21408438497909599</v>
      </c>
      <c r="DL138">
        <v>0.26422819096525102</v>
      </c>
      <c r="DM138">
        <v>1</v>
      </c>
      <c r="DN138">
        <v>0.27329093314804798</v>
      </c>
      <c r="DO138">
        <v>-8.6993721284405495E-2</v>
      </c>
      <c r="DP138">
        <v>1.6547702468914498E-2</v>
      </c>
      <c r="DQ138">
        <v>1</v>
      </c>
      <c r="DR138">
        <v>2</v>
      </c>
      <c r="DS138">
        <v>2</v>
      </c>
      <c r="DT138" t="s">
        <v>273</v>
      </c>
      <c r="DU138">
        <v>1.8670599999999999</v>
      </c>
      <c r="DV138">
        <v>1.8635600000000001</v>
      </c>
      <c r="DW138">
        <v>1.8692</v>
      </c>
      <c r="DX138">
        <v>1.86717</v>
      </c>
      <c r="DY138">
        <v>1.8717999999999999</v>
      </c>
      <c r="DZ138">
        <v>1.86432</v>
      </c>
      <c r="EA138">
        <v>1.8658399999999999</v>
      </c>
      <c r="EB138">
        <v>1.86582</v>
      </c>
      <c r="EC138" t="s">
        <v>274</v>
      </c>
      <c r="ED138" t="s">
        <v>19</v>
      </c>
      <c r="EE138" t="s">
        <v>19</v>
      </c>
      <c r="EF138" t="s">
        <v>19</v>
      </c>
      <c r="EG138" t="s">
        <v>275</v>
      </c>
      <c r="EH138" t="s">
        <v>276</v>
      </c>
      <c r="EI138" t="s">
        <v>277</v>
      </c>
      <c r="EJ138" t="s">
        <v>277</v>
      </c>
      <c r="EK138" t="s">
        <v>277</v>
      </c>
      <c r="EL138" t="s">
        <v>277</v>
      </c>
      <c r="EM138">
        <v>0</v>
      </c>
      <c r="EN138">
        <v>100</v>
      </c>
      <c r="EO138">
        <v>100</v>
      </c>
      <c r="EP138">
        <v>-0.251</v>
      </c>
      <c r="EQ138">
        <v>0.17899999999999999</v>
      </c>
      <c r="ER138">
        <v>2</v>
      </c>
      <c r="ES138">
        <v>338.75799999999998</v>
      </c>
      <c r="ET138">
        <v>504.79399999999998</v>
      </c>
      <c r="EU138">
        <v>24.9998</v>
      </c>
      <c r="EV138">
        <v>31.696100000000001</v>
      </c>
      <c r="EW138">
        <v>30.0001</v>
      </c>
      <c r="EX138">
        <v>31.6816</v>
      </c>
      <c r="EY138">
        <v>31.677700000000002</v>
      </c>
      <c r="EZ138">
        <v>22.144600000000001</v>
      </c>
      <c r="FA138">
        <v>27.4938</v>
      </c>
      <c r="FB138">
        <v>13.82</v>
      </c>
      <c r="FC138">
        <v>25</v>
      </c>
      <c r="FD138">
        <v>400</v>
      </c>
      <c r="FE138">
        <v>21.282699999999998</v>
      </c>
      <c r="FF138">
        <v>100.968</v>
      </c>
      <c r="FG138">
        <v>101.506</v>
      </c>
    </row>
    <row r="139" spans="1:163" x14ac:dyDescent="0.2">
      <c r="A139">
        <v>123</v>
      </c>
      <c r="B139">
        <v>1566930274.0999999</v>
      </c>
      <c r="C139">
        <v>16926.299999952302</v>
      </c>
      <c r="D139" t="s">
        <v>895</v>
      </c>
      <c r="E139" t="s">
        <v>896</v>
      </c>
      <c r="F139" t="s">
        <v>891</v>
      </c>
      <c r="G139">
        <v>1566930274.0999999</v>
      </c>
      <c r="H139">
        <f t="shared" si="87"/>
        <v>3.1852072891495153E-3</v>
      </c>
      <c r="I139">
        <f t="shared" si="88"/>
        <v>12.744948018153114</v>
      </c>
      <c r="J139">
        <f>BR139 - IF(AI139&gt;1, I139*BN139*100/(AK139*CB139), 0)</f>
        <v>283.69398545771895</v>
      </c>
      <c r="K139">
        <f>((Q139-H139/2)*J139-I139)/(Q139+H139/2)</f>
        <v>168.22818460033363</v>
      </c>
      <c r="L139">
        <f>K139*(BW139+BX139)/1000</f>
        <v>16.645984899106171</v>
      </c>
      <c r="M139">
        <f>(BR139 - IF(AI139&gt;1, I139*BN139*100/(AK139*CB139), 0))*(BW139+BX139)/1000</f>
        <v>28.071192761876055</v>
      </c>
      <c r="N139">
        <f t="shared" si="89"/>
        <v>0.19421170484345884</v>
      </c>
      <c r="O139">
        <f t="shared" si="90"/>
        <v>2.2511420078646829</v>
      </c>
      <c r="P139">
        <f>H139*(1000-(1000*0.61365*EXP(17.502*T139/(240.97+T139))/(BW139+BX139)+BT139)/2)/(1000*0.61365*EXP(17.502*T139/(240.97+T139))/(BW139+BX139)-BT139)</f>
        <v>0.18536034248308633</v>
      </c>
      <c r="Q139">
        <f t="shared" si="91"/>
        <v>0.116611852282411</v>
      </c>
      <c r="R139">
        <f t="shared" si="92"/>
        <v>273.62343494664992</v>
      </c>
      <c r="S139">
        <f>(BY139+(R139+2*0.95*0.0000000567*(((BY139+$B$7)+273)^4-(BY139+273)^4)-44100*H139)/(1.84*29.3*O139+8*0.95*0.0000000567*(BY139+273)^3))</f>
        <v>29.699688209553369</v>
      </c>
      <c r="T139">
        <f>($C$7*BZ139+$D$7*CA139+$E$7*S139)</f>
        <v>29.769100000000002</v>
      </c>
      <c r="U139">
        <f>0.61365*EXP(17.502*T139/(240.97+T139))</f>
        <v>4.2042701754091567</v>
      </c>
      <c r="V139">
        <f t="shared" si="93"/>
        <v>64.822110377167576</v>
      </c>
      <c r="W139">
        <f t="shared" si="94"/>
        <v>2.5620824953710004</v>
      </c>
      <c r="X139">
        <f t="shared" si="95"/>
        <v>3.9524823867404479</v>
      </c>
      <c r="Y139">
        <f t="shared" si="96"/>
        <v>1.6421876800381563</v>
      </c>
      <c r="Z139">
        <f>(-H139*44100)</f>
        <v>-140.46764145149362</v>
      </c>
      <c r="AA139">
        <f>2*29.3*O139*0.92*(BY139-T139)</f>
        <v>-129.74979047182595</v>
      </c>
      <c r="AB139">
        <f>2*0.95*0.0000000567*(((BY139+$B$7)+273)^4-(T139+273)^4)</f>
        <v>-12.718874063295528</v>
      </c>
      <c r="AC139">
        <f t="shared" si="97"/>
        <v>-9.3128710399651595</v>
      </c>
      <c r="AD139">
        <v>-4.1214498879564999E-2</v>
      </c>
      <c r="AE139">
        <v>4.62668855807171E-2</v>
      </c>
      <c r="AF139">
        <v>3.4572626540447202</v>
      </c>
      <c r="AG139">
        <v>143</v>
      </c>
      <c r="AH139">
        <v>29</v>
      </c>
      <c r="AI139">
        <f t="shared" si="98"/>
        <v>1.0055043619898263</v>
      </c>
      <c r="AJ139">
        <f t="shared" si="99"/>
        <v>0.55043619898262897</v>
      </c>
      <c r="AK139">
        <f t="shared" si="100"/>
        <v>52244.792050490025</v>
      </c>
      <c r="AL139">
        <v>0</v>
      </c>
      <c r="AM139">
        <v>0</v>
      </c>
      <c r="AN139">
        <v>0</v>
      </c>
      <c r="AO139">
        <f t="shared" si="101"/>
        <v>0</v>
      </c>
      <c r="AP139" t="e">
        <f t="shared" si="102"/>
        <v>#DIV/0!</v>
      </c>
      <c r="AQ139">
        <v>-1</v>
      </c>
      <c r="AR139" t="s">
        <v>897</v>
      </c>
      <c r="AS139">
        <v>802.93469230769199</v>
      </c>
      <c r="AT139">
        <v>1125.0999999999999</v>
      </c>
      <c r="AU139">
        <f t="shared" si="103"/>
        <v>0.28634370961897426</v>
      </c>
      <c r="AV139">
        <v>0.5</v>
      </c>
      <c r="AW139">
        <f t="shared" si="104"/>
        <v>1429.3365001003717</v>
      </c>
      <c r="AX139">
        <f>I139</f>
        <v>12.744948018153114</v>
      </c>
      <c r="AY139">
        <f t="shared" si="105"/>
        <v>204.64075786627092</v>
      </c>
      <c r="AZ139">
        <f t="shared" si="106"/>
        <v>0.47949515598613451</v>
      </c>
      <c r="BA139">
        <f t="shared" si="107"/>
        <v>9.6163135952855808E-3</v>
      </c>
      <c r="BB139">
        <f t="shared" si="108"/>
        <v>-1</v>
      </c>
      <c r="BC139" t="s">
        <v>898</v>
      </c>
      <c r="BD139">
        <v>585.62</v>
      </c>
      <c r="BE139">
        <f t="shared" si="109"/>
        <v>539.4799999999999</v>
      </c>
      <c r="BF139">
        <f t="shared" si="110"/>
        <v>0.59717748144937344</v>
      </c>
      <c r="BG139">
        <f t="shared" si="111"/>
        <v>1.9212117072504353</v>
      </c>
      <c r="BH139">
        <f t="shared" si="112"/>
        <v>0.28634370961897426</v>
      </c>
      <c r="BI139" t="e">
        <f t="shared" si="113"/>
        <v>#DIV/0!</v>
      </c>
      <c r="BJ139">
        <f t="shared" si="114"/>
        <v>1700.14</v>
      </c>
      <c r="BK139">
        <f t="shared" si="115"/>
        <v>1429.3365001003717</v>
      </c>
      <c r="BL139">
        <f>($B$11*$D$9+$C$11*$D$9+$F$11*((CR139+CJ139)/MAX(CR139+CJ139+CS139, 0.1)*$I$9+CS139/MAX(CR139+CJ139+CS139, 0.1)*$J$9))/($B$11+$C$11+$F$11)</f>
        <v>0.84071694101684069</v>
      </c>
      <c r="BM139">
        <f>($B$11*$K$9+$C$11*$K$9+$F$11*((CR139+CJ139)/MAX(CR139+CJ139+CS139, 0.1)*$P$9+CS139/MAX(CR139+CJ139+CS139, 0.1)*$Q$9))/($B$11+$C$11+$F$11)</f>
        <v>0.19143388203368161</v>
      </c>
      <c r="BN139">
        <v>6</v>
      </c>
      <c r="BO139">
        <v>0.5</v>
      </c>
      <c r="BP139" t="s">
        <v>271</v>
      </c>
      <c r="BQ139">
        <v>1566930274.0999999</v>
      </c>
      <c r="BR139">
        <v>283.69400000000002</v>
      </c>
      <c r="BS139">
        <v>299.98700000000002</v>
      </c>
      <c r="BT139">
        <v>25.893000000000001</v>
      </c>
      <c r="BU139">
        <v>22.190999999999999</v>
      </c>
      <c r="BV139">
        <v>500.048</v>
      </c>
      <c r="BW139">
        <v>98.748900000000006</v>
      </c>
      <c r="BX139">
        <v>0.19994700000000001</v>
      </c>
      <c r="BY139">
        <v>28.7</v>
      </c>
      <c r="BZ139">
        <v>29.769100000000002</v>
      </c>
      <c r="CA139">
        <v>999.9</v>
      </c>
      <c r="CB139">
        <v>10065</v>
      </c>
      <c r="CC139">
        <v>0</v>
      </c>
      <c r="CD139">
        <v>10.230399999999999</v>
      </c>
      <c r="CE139">
        <v>1700.14</v>
      </c>
      <c r="CF139">
        <v>0.97603399999999996</v>
      </c>
      <c r="CG139">
        <v>2.3965799999999999E-2</v>
      </c>
      <c r="CH139">
        <v>0</v>
      </c>
      <c r="CI139">
        <v>801.71400000000006</v>
      </c>
      <c r="CJ139">
        <v>4.99986</v>
      </c>
      <c r="CK139">
        <v>13845.4</v>
      </c>
      <c r="CL139">
        <v>13810.5</v>
      </c>
      <c r="CM139">
        <v>46.561999999999998</v>
      </c>
      <c r="CN139">
        <v>48.186999999999998</v>
      </c>
      <c r="CO139">
        <v>47.375</v>
      </c>
      <c r="CP139">
        <v>47.311999999999998</v>
      </c>
      <c r="CQ139">
        <v>48.311999999999998</v>
      </c>
      <c r="CR139">
        <v>1654.51</v>
      </c>
      <c r="CS139">
        <v>40.630000000000003</v>
      </c>
      <c r="CT139">
        <v>0</v>
      </c>
      <c r="CU139">
        <v>106.200000047684</v>
      </c>
      <c r="CV139">
        <v>802.93469230769199</v>
      </c>
      <c r="CW139">
        <v>-8.8737777894762502</v>
      </c>
      <c r="CX139">
        <v>-287.05982929005103</v>
      </c>
      <c r="CY139">
        <v>13872.8038461538</v>
      </c>
      <c r="CZ139">
        <v>15</v>
      </c>
      <c r="DA139">
        <v>1566930301.5999999</v>
      </c>
      <c r="DB139" t="s">
        <v>899</v>
      </c>
      <c r="DC139">
        <v>123</v>
      </c>
      <c r="DD139">
        <v>-0.307</v>
      </c>
      <c r="DE139">
        <v>0.20100000000000001</v>
      </c>
      <c r="DF139">
        <v>300</v>
      </c>
      <c r="DG139">
        <v>22</v>
      </c>
      <c r="DH139">
        <v>0.06</v>
      </c>
      <c r="DI139">
        <v>0.02</v>
      </c>
      <c r="DJ139">
        <v>12.7520162515802</v>
      </c>
      <c r="DK139">
        <v>0.22650256644927899</v>
      </c>
      <c r="DL139">
        <v>9.8091609094719298E-2</v>
      </c>
      <c r="DM139">
        <v>1</v>
      </c>
      <c r="DN139">
        <v>0.194168019723468</v>
      </c>
      <c r="DO139">
        <v>-4.6582062197295399E-3</v>
      </c>
      <c r="DP139">
        <v>1.08631129141077E-3</v>
      </c>
      <c r="DQ139">
        <v>1</v>
      </c>
      <c r="DR139">
        <v>2</v>
      </c>
      <c r="DS139">
        <v>2</v>
      </c>
      <c r="DT139" t="s">
        <v>273</v>
      </c>
      <c r="DU139">
        <v>1.8670599999999999</v>
      </c>
      <c r="DV139">
        <v>1.8635600000000001</v>
      </c>
      <c r="DW139">
        <v>1.8692</v>
      </c>
      <c r="DX139">
        <v>1.8671800000000001</v>
      </c>
      <c r="DY139">
        <v>1.8717999999999999</v>
      </c>
      <c r="DZ139">
        <v>1.8643000000000001</v>
      </c>
      <c r="EA139">
        <v>1.8658399999999999</v>
      </c>
      <c r="EB139">
        <v>1.86581</v>
      </c>
      <c r="EC139" t="s">
        <v>274</v>
      </c>
      <c r="ED139" t="s">
        <v>19</v>
      </c>
      <c r="EE139" t="s">
        <v>19</v>
      </c>
      <c r="EF139" t="s">
        <v>19</v>
      </c>
      <c r="EG139" t="s">
        <v>275</v>
      </c>
      <c r="EH139" t="s">
        <v>276</v>
      </c>
      <c r="EI139" t="s">
        <v>277</v>
      </c>
      <c r="EJ139" t="s">
        <v>277</v>
      </c>
      <c r="EK139" t="s">
        <v>277</v>
      </c>
      <c r="EL139" t="s">
        <v>277</v>
      </c>
      <c r="EM139">
        <v>0</v>
      </c>
      <c r="EN139">
        <v>100</v>
      </c>
      <c r="EO139">
        <v>100</v>
      </c>
      <c r="EP139">
        <v>-0.307</v>
      </c>
      <c r="EQ139">
        <v>0.20100000000000001</v>
      </c>
      <c r="ER139">
        <v>2</v>
      </c>
      <c r="ES139">
        <v>339.20800000000003</v>
      </c>
      <c r="ET139">
        <v>505.41500000000002</v>
      </c>
      <c r="EU139">
        <v>24.9999</v>
      </c>
      <c r="EV139">
        <v>31.6967</v>
      </c>
      <c r="EW139">
        <v>30</v>
      </c>
      <c r="EX139">
        <v>31.7011</v>
      </c>
      <c r="EY139">
        <v>31.696999999999999</v>
      </c>
      <c r="EZ139">
        <v>17.654699999999998</v>
      </c>
      <c r="FA139">
        <v>22.991299999999999</v>
      </c>
      <c r="FB139">
        <v>13.82</v>
      </c>
      <c r="FC139">
        <v>25</v>
      </c>
      <c r="FD139">
        <v>300</v>
      </c>
      <c r="FE139">
        <v>22.292899999999999</v>
      </c>
      <c r="FF139">
        <v>100.96599999999999</v>
      </c>
      <c r="FG139">
        <v>101.505</v>
      </c>
    </row>
    <row r="140" spans="1:163" x14ac:dyDescent="0.2">
      <c r="A140">
        <v>124</v>
      </c>
      <c r="B140">
        <v>1566930415.0999999</v>
      </c>
      <c r="C140">
        <v>17067.299999952302</v>
      </c>
      <c r="D140" t="s">
        <v>900</v>
      </c>
      <c r="E140" t="s">
        <v>901</v>
      </c>
      <c r="F140" t="s">
        <v>891</v>
      </c>
      <c r="G140">
        <v>1566930415.0999999</v>
      </c>
      <c r="H140">
        <f t="shared" si="87"/>
        <v>3.1604706243738793E-3</v>
      </c>
      <c r="I140">
        <f t="shared" si="88"/>
        <v>10.357094551160506</v>
      </c>
      <c r="J140">
        <f>BR140 - IF(AI140&gt;1, I140*BN140*100/(AK140*CB140), 0)</f>
        <v>236.71898815901071</v>
      </c>
      <c r="K140">
        <f>((Q140-H140/2)*J140-I140)/(Q140+H140/2)</f>
        <v>142.48640120663941</v>
      </c>
      <c r="L140">
        <f>K140*(BW140+BX140)/1000</f>
        <v>14.098852858745875</v>
      </c>
      <c r="M140">
        <f>(BR140 - IF(AI140&gt;1, I140*BN140*100/(AK140*CB140), 0))*(BW140+BX140)/1000</f>
        <v>23.423050583507781</v>
      </c>
      <c r="N140">
        <f t="shared" si="89"/>
        <v>0.19362312674482227</v>
      </c>
      <c r="O140">
        <f t="shared" si="90"/>
        <v>2.2495283843239853</v>
      </c>
      <c r="P140">
        <f>H140*(1000-(1000*0.61365*EXP(17.502*T140/(240.97+T140))/(BW140+BX140)+BT140)/2)/(1000*0.61365*EXP(17.502*T140/(240.97+T140))/(BW140+BX140)-BT140)</f>
        <v>0.18481802351688797</v>
      </c>
      <c r="Q140">
        <f t="shared" si="91"/>
        <v>0.11626899623954337</v>
      </c>
      <c r="R140">
        <f t="shared" si="92"/>
        <v>273.58353520371759</v>
      </c>
      <c r="S140">
        <f>(BY140+(R140+2*0.95*0.0000000567*(((BY140+$B$7)+273)^4-(BY140+273)^4)-44100*H140)/(1.84*29.3*O140+8*0.95*0.0000000567*(BY140+273)^3))</f>
        <v>29.679962382635466</v>
      </c>
      <c r="T140">
        <f>($C$7*BZ140+$D$7*CA140+$E$7*S140)</f>
        <v>29.773</v>
      </c>
      <c r="U140">
        <f>0.61365*EXP(17.502*T140/(240.97+T140))</f>
        <v>4.2052136851547184</v>
      </c>
      <c r="V140">
        <f t="shared" si="93"/>
        <v>65.156730035229771</v>
      </c>
      <c r="W140">
        <f t="shared" si="94"/>
        <v>2.5710846058240002</v>
      </c>
      <c r="X140">
        <f t="shared" si="95"/>
        <v>3.9460000592936959</v>
      </c>
      <c r="Y140">
        <f t="shared" si="96"/>
        <v>1.6341290793307182</v>
      </c>
      <c r="Z140">
        <f>(-H140*44100)</f>
        <v>-139.37675453488808</v>
      </c>
      <c r="AA140">
        <f>2*29.3*O140*0.92*(BY140-T140)</f>
        <v>-133.56189122777437</v>
      </c>
      <c r="AB140">
        <f>2*0.95*0.0000000567*(((BY140+$B$7)+273)^4-(T140+273)^4)</f>
        <v>-13.100367132564683</v>
      </c>
      <c r="AC140">
        <f t="shared" si="97"/>
        <v>-12.455477691509515</v>
      </c>
      <c r="AD140">
        <v>-4.1171051952067599E-2</v>
      </c>
      <c r="AE140">
        <v>4.6218112598441399E-2</v>
      </c>
      <c r="AF140">
        <v>3.4543775790077702</v>
      </c>
      <c r="AG140">
        <v>142</v>
      </c>
      <c r="AH140">
        <v>28</v>
      </c>
      <c r="AI140">
        <f t="shared" si="98"/>
        <v>1.0054706976669348</v>
      </c>
      <c r="AJ140">
        <f t="shared" si="99"/>
        <v>0.5470697666934754</v>
      </c>
      <c r="AK140">
        <f t="shared" si="100"/>
        <v>52196.940047210519</v>
      </c>
      <c r="AL140">
        <v>0</v>
      </c>
      <c r="AM140">
        <v>0</v>
      </c>
      <c r="AN140">
        <v>0</v>
      </c>
      <c r="AO140">
        <f t="shared" si="101"/>
        <v>0</v>
      </c>
      <c r="AP140" t="e">
        <f t="shared" si="102"/>
        <v>#DIV/0!</v>
      </c>
      <c r="AQ140">
        <v>-1</v>
      </c>
      <c r="AR140" t="s">
        <v>902</v>
      </c>
      <c r="AS140">
        <v>790.05769230769204</v>
      </c>
      <c r="AT140">
        <v>1106.3</v>
      </c>
      <c r="AU140">
        <f t="shared" si="103"/>
        <v>0.28585583267857539</v>
      </c>
      <c r="AV140">
        <v>0.5</v>
      </c>
      <c r="AW140">
        <f t="shared" si="104"/>
        <v>1429.1265001003865</v>
      </c>
      <c r="AX140">
        <f>I140</f>
        <v>10.357094551160506</v>
      </c>
      <c r="AY140">
        <f t="shared" si="105"/>
        <v>204.26207284460708</v>
      </c>
      <c r="AZ140">
        <f t="shared" si="106"/>
        <v>0.4804121847600108</v>
      </c>
      <c r="BA140">
        <f t="shared" si="107"/>
        <v>7.9468784256416392E-3</v>
      </c>
      <c r="BB140">
        <f t="shared" si="108"/>
        <v>-1</v>
      </c>
      <c r="BC140" t="s">
        <v>903</v>
      </c>
      <c r="BD140">
        <v>574.82000000000005</v>
      </c>
      <c r="BE140">
        <f t="shared" si="109"/>
        <v>531.4799999999999</v>
      </c>
      <c r="BF140">
        <f t="shared" si="110"/>
        <v>0.59502202847201768</v>
      </c>
      <c r="BG140">
        <f t="shared" si="111"/>
        <v>1.9246024842559408</v>
      </c>
      <c r="BH140">
        <f t="shared" si="112"/>
        <v>0.28585583267857539</v>
      </c>
      <c r="BI140" t="e">
        <f t="shared" si="113"/>
        <v>#DIV/0!</v>
      </c>
      <c r="BJ140">
        <f t="shared" si="114"/>
        <v>1699.89</v>
      </c>
      <c r="BK140">
        <f t="shared" si="115"/>
        <v>1429.1265001003865</v>
      </c>
      <c r="BL140">
        <f>($B$11*$D$9+$C$11*$D$9+$F$11*((CR140+CJ140)/MAX(CR140+CJ140+CS140, 0.1)*$I$9+CS140/MAX(CR140+CJ140+CS140, 0.1)*$J$9))/($B$11+$C$11+$F$11)</f>
        <v>0.8407170464561744</v>
      </c>
      <c r="BM140">
        <f>($B$11*$K$9+$C$11*$K$9+$F$11*((CR140+CJ140)/MAX(CR140+CJ140+CS140, 0.1)*$P$9+CS140/MAX(CR140+CJ140+CS140, 0.1)*$Q$9))/($B$11+$C$11+$F$11)</f>
        <v>0.19143409291234903</v>
      </c>
      <c r="BN140">
        <v>6</v>
      </c>
      <c r="BO140">
        <v>0.5</v>
      </c>
      <c r="BP140" t="s">
        <v>271</v>
      </c>
      <c r="BQ140">
        <v>1566930415.0999999</v>
      </c>
      <c r="BR140">
        <v>236.71899999999999</v>
      </c>
      <c r="BS140">
        <v>249.977</v>
      </c>
      <c r="BT140">
        <v>25.984000000000002</v>
      </c>
      <c r="BU140">
        <v>22.3108</v>
      </c>
      <c r="BV140">
        <v>500.02499999999998</v>
      </c>
      <c r="BW140">
        <v>98.748800000000003</v>
      </c>
      <c r="BX140">
        <v>0.199961</v>
      </c>
      <c r="BY140">
        <v>28.671700000000001</v>
      </c>
      <c r="BZ140">
        <v>29.773</v>
      </c>
      <c r="CA140">
        <v>999.9</v>
      </c>
      <c r="CB140">
        <v>10054.4</v>
      </c>
      <c r="CC140">
        <v>0</v>
      </c>
      <c r="CD140">
        <v>12.426500000000001</v>
      </c>
      <c r="CE140">
        <v>1699.89</v>
      </c>
      <c r="CF140">
        <v>0.97602999999999995</v>
      </c>
      <c r="CG140">
        <v>2.3970200000000001E-2</v>
      </c>
      <c r="CH140">
        <v>0</v>
      </c>
      <c r="CI140">
        <v>789.875</v>
      </c>
      <c r="CJ140">
        <v>4.99986</v>
      </c>
      <c r="CK140">
        <v>13695.5</v>
      </c>
      <c r="CL140">
        <v>13808.6</v>
      </c>
      <c r="CM140">
        <v>46.436999999999998</v>
      </c>
      <c r="CN140">
        <v>48</v>
      </c>
      <c r="CO140">
        <v>47.311999999999998</v>
      </c>
      <c r="CP140">
        <v>47.061999999999998</v>
      </c>
      <c r="CQ140">
        <v>48.186999999999998</v>
      </c>
      <c r="CR140">
        <v>1654.26</v>
      </c>
      <c r="CS140">
        <v>40.630000000000003</v>
      </c>
      <c r="CT140">
        <v>0</v>
      </c>
      <c r="CU140">
        <v>140.40000009536701</v>
      </c>
      <c r="CV140">
        <v>790.05769230769204</v>
      </c>
      <c r="CW140">
        <v>-2.87781197513364</v>
      </c>
      <c r="CX140">
        <v>-64.786324689105697</v>
      </c>
      <c r="CY140">
        <v>13704.3461538462</v>
      </c>
      <c r="CZ140">
        <v>15</v>
      </c>
      <c r="DA140">
        <v>1566930370.0999999</v>
      </c>
      <c r="DB140" t="s">
        <v>904</v>
      </c>
      <c r="DC140">
        <v>124</v>
      </c>
      <c r="DD140">
        <v>-0.27900000000000003</v>
      </c>
      <c r="DE140">
        <v>0.20599999999999999</v>
      </c>
      <c r="DF140">
        <v>250</v>
      </c>
      <c r="DG140">
        <v>22</v>
      </c>
      <c r="DH140">
        <v>0.18</v>
      </c>
      <c r="DI140">
        <v>0.02</v>
      </c>
      <c r="DJ140">
        <v>10.3030851602194</v>
      </c>
      <c r="DK140">
        <v>0.17265157445816801</v>
      </c>
      <c r="DL140">
        <v>8.0554264171127807E-2</v>
      </c>
      <c r="DM140">
        <v>1</v>
      </c>
      <c r="DN140">
        <v>0.192965900441705</v>
      </c>
      <c r="DO140">
        <v>8.9231556644773103E-3</v>
      </c>
      <c r="DP140">
        <v>2.8953425299557099E-3</v>
      </c>
      <c r="DQ140">
        <v>1</v>
      </c>
      <c r="DR140">
        <v>2</v>
      </c>
      <c r="DS140">
        <v>2</v>
      </c>
      <c r="DT140" t="s">
        <v>273</v>
      </c>
      <c r="DU140">
        <v>1.86703</v>
      </c>
      <c r="DV140">
        <v>1.8635600000000001</v>
      </c>
      <c r="DW140">
        <v>1.8691800000000001</v>
      </c>
      <c r="DX140">
        <v>1.86714</v>
      </c>
      <c r="DY140">
        <v>1.8717600000000001</v>
      </c>
      <c r="DZ140">
        <v>1.8643000000000001</v>
      </c>
      <c r="EA140">
        <v>1.8658399999999999</v>
      </c>
      <c r="EB140">
        <v>1.86582</v>
      </c>
      <c r="EC140" t="s">
        <v>274</v>
      </c>
      <c r="ED140" t="s">
        <v>19</v>
      </c>
      <c r="EE140" t="s">
        <v>19</v>
      </c>
      <c r="EF140" t="s">
        <v>19</v>
      </c>
      <c r="EG140" t="s">
        <v>275</v>
      </c>
      <c r="EH140" t="s">
        <v>276</v>
      </c>
      <c r="EI140" t="s">
        <v>277</v>
      </c>
      <c r="EJ140" t="s">
        <v>277</v>
      </c>
      <c r="EK140" t="s">
        <v>277</v>
      </c>
      <c r="EL140" t="s">
        <v>277</v>
      </c>
      <c r="EM140">
        <v>0</v>
      </c>
      <c r="EN140">
        <v>100</v>
      </c>
      <c r="EO140">
        <v>100</v>
      </c>
      <c r="EP140">
        <v>-0.27900000000000003</v>
      </c>
      <c r="EQ140">
        <v>0.20599999999999999</v>
      </c>
      <c r="ER140">
        <v>2</v>
      </c>
      <c r="ES140">
        <v>339.52300000000002</v>
      </c>
      <c r="ET140">
        <v>505.56700000000001</v>
      </c>
      <c r="EU140">
        <v>24.997499999999999</v>
      </c>
      <c r="EV140">
        <v>31.6508</v>
      </c>
      <c r="EW140">
        <v>29.9999</v>
      </c>
      <c r="EX140">
        <v>31.684999999999999</v>
      </c>
      <c r="EY140">
        <v>31.6812</v>
      </c>
      <c r="EZ140">
        <v>15.3392</v>
      </c>
      <c r="FA140">
        <v>22.788599999999999</v>
      </c>
      <c r="FB140">
        <v>14.1515</v>
      </c>
      <c r="FC140">
        <v>25</v>
      </c>
      <c r="FD140">
        <v>250</v>
      </c>
      <c r="FE140">
        <v>22.3263</v>
      </c>
      <c r="FF140">
        <v>100.974</v>
      </c>
      <c r="FG140">
        <v>101.51900000000001</v>
      </c>
    </row>
    <row r="141" spans="1:163" x14ac:dyDescent="0.2">
      <c r="A141">
        <v>125</v>
      </c>
      <c r="B141">
        <v>1566930528.5999999</v>
      </c>
      <c r="C141">
        <v>17180.799999952302</v>
      </c>
      <c r="D141" t="s">
        <v>905</v>
      </c>
      <c r="E141" t="s">
        <v>906</v>
      </c>
      <c r="F141" t="s">
        <v>891</v>
      </c>
      <c r="G141">
        <v>1566930528.5999999</v>
      </c>
      <c r="H141">
        <f t="shared" si="87"/>
        <v>3.3069719042614354E-3</v>
      </c>
      <c r="I141">
        <f t="shared" si="88"/>
        <v>6.8267142589198997</v>
      </c>
      <c r="J141">
        <f>BR141 - IF(AI141&gt;1, I141*BN141*100/(AK141*CB141), 0)</f>
        <v>166.2439920969118</v>
      </c>
      <c r="K141">
        <f>((Q141-H141/2)*J141-I141)/(Q141+H141/2)</f>
        <v>106.92769136463708</v>
      </c>
      <c r="L141">
        <f>K141*(BW141+BX141)/1000</f>
        <v>10.58104520350291</v>
      </c>
      <c r="M141">
        <f>(BR141 - IF(AI141&gt;1, I141*BN141*100/(AK141*CB141), 0))*(BW141+BX141)/1000</f>
        <v>16.45069834332876</v>
      </c>
      <c r="N141">
        <f t="shared" si="89"/>
        <v>0.20484018727155096</v>
      </c>
      <c r="O141">
        <f t="shared" si="90"/>
        <v>2.239810706893814</v>
      </c>
      <c r="P141">
        <f>H141*(1000-(1000*0.61365*EXP(17.502*T141/(240.97+T141))/(BW141+BX141)+BT141)/2)/(1000*0.61365*EXP(17.502*T141/(240.97+T141))/(BW141+BX141)-BT141)</f>
        <v>0.19497272264161389</v>
      </c>
      <c r="Q141">
        <f t="shared" si="91"/>
        <v>0.12270488398955746</v>
      </c>
      <c r="R141">
        <f t="shared" si="92"/>
        <v>273.60005696143872</v>
      </c>
      <c r="S141">
        <f>(BY141+(R141+2*0.95*0.0000000567*(((BY141+$B$7)+273)^4-(BY141+273)^4)-44100*H141)/(1.84*29.3*O141+8*0.95*0.0000000567*(BY141+273)^3))</f>
        <v>29.633543177604935</v>
      </c>
      <c r="T141">
        <f>($C$7*BZ141+$D$7*CA141+$E$7*S141)</f>
        <v>29.715399999999999</v>
      </c>
      <c r="U141">
        <f>0.61365*EXP(17.502*T141/(240.97+T141))</f>
        <v>4.1912975207593721</v>
      </c>
      <c r="V141">
        <f t="shared" si="93"/>
        <v>65.14215624816832</v>
      </c>
      <c r="W141">
        <f t="shared" si="94"/>
        <v>2.5702411452009999</v>
      </c>
      <c r="X141">
        <f t="shared" si="95"/>
        <v>3.9455880695893759</v>
      </c>
      <c r="Y141">
        <f t="shared" si="96"/>
        <v>1.6210563755583722</v>
      </c>
      <c r="Z141">
        <f>(-H141*44100)</f>
        <v>-145.83746097792931</v>
      </c>
      <c r="AA141">
        <f>2*29.3*O141*0.92*(BY141-T141)</f>
        <v>-126.24692153482705</v>
      </c>
      <c r="AB141">
        <f>2*0.95*0.0000000567*(((BY141+$B$7)+273)^4-(T141+273)^4)</f>
        <v>-12.432935461707624</v>
      </c>
      <c r="AC141">
        <f t="shared" si="97"/>
        <v>-10.917261013025282</v>
      </c>
      <c r="AD141">
        <v>-4.0909996186043802E-2</v>
      </c>
      <c r="AE141">
        <v>4.5925054631338502E-2</v>
      </c>
      <c r="AF141">
        <v>3.43702024180336</v>
      </c>
      <c r="AG141">
        <v>142</v>
      </c>
      <c r="AH141">
        <v>28</v>
      </c>
      <c r="AI141">
        <f t="shared" si="98"/>
        <v>1.0055042938465648</v>
      </c>
      <c r="AJ141">
        <f t="shared" si="99"/>
        <v>0.55042938465648117</v>
      </c>
      <c r="AK141">
        <f t="shared" si="100"/>
        <v>51880.082606897646</v>
      </c>
      <c r="AL141">
        <v>0</v>
      </c>
      <c r="AM141">
        <v>0</v>
      </c>
      <c r="AN141">
        <v>0</v>
      </c>
      <c r="AO141">
        <f t="shared" si="101"/>
        <v>0</v>
      </c>
      <c r="AP141" t="e">
        <f t="shared" si="102"/>
        <v>#DIV/0!</v>
      </c>
      <c r="AQ141">
        <v>-1</v>
      </c>
      <c r="AR141" t="s">
        <v>907</v>
      </c>
      <c r="AS141">
        <v>785.99619230769201</v>
      </c>
      <c r="AT141">
        <v>1075.7</v>
      </c>
      <c r="AU141">
        <f t="shared" si="103"/>
        <v>0.26931654521921355</v>
      </c>
      <c r="AV141">
        <v>0.5</v>
      </c>
      <c r="AW141">
        <f t="shared" si="104"/>
        <v>1429.2108001004053</v>
      </c>
      <c r="AX141">
        <f>I141</f>
        <v>6.8267142589198997</v>
      </c>
      <c r="AY141">
        <f t="shared" si="105"/>
        <v>192.4550575365146</v>
      </c>
      <c r="AZ141">
        <f t="shared" si="106"/>
        <v>0.46163428465185463</v>
      </c>
      <c r="BA141">
        <f t="shared" si="107"/>
        <v>5.4762490308427943E-3</v>
      </c>
      <c r="BB141">
        <f t="shared" si="108"/>
        <v>-1</v>
      </c>
      <c r="BC141" t="s">
        <v>908</v>
      </c>
      <c r="BD141">
        <v>579.12</v>
      </c>
      <c r="BE141">
        <f t="shared" si="109"/>
        <v>496.58000000000004</v>
      </c>
      <c r="BF141">
        <f t="shared" si="110"/>
        <v>0.58339805810203393</v>
      </c>
      <c r="BG141">
        <f t="shared" si="111"/>
        <v>1.8574734079292721</v>
      </c>
      <c r="BH141">
        <f t="shared" si="112"/>
        <v>0.26931654521921355</v>
      </c>
      <c r="BI141" t="e">
        <f t="shared" si="113"/>
        <v>#DIV/0!</v>
      </c>
      <c r="BJ141">
        <f t="shared" si="114"/>
        <v>1699.99</v>
      </c>
      <c r="BK141">
        <f t="shared" si="115"/>
        <v>1429.2108001004053</v>
      </c>
      <c r="BL141">
        <f>($B$11*$D$9+$C$11*$D$9+$F$11*((CR141+CJ141)/MAX(CR141+CJ141+CS141, 0.1)*$I$9+CS141/MAX(CR141+CJ141+CS141, 0.1)*$J$9))/($B$11+$C$11+$F$11)</f>
        <v>0.84071718074836044</v>
      </c>
      <c r="BM141">
        <f>($B$11*$K$9+$C$11*$K$9+$F$11*((CR141+CJ141)/MAX(CR141+CJ141+CS141, 0.1)*$P$9+CS141/MAX(CR141+CJ141+CS141, 0.1)*$Q$9))/($B$11+$C$11+$F$11)</f>
        <v>0.19143436149672091</v>
      </c>
      <c r="BN141">
        <v>6</v>
      </c>
      <c r="BO141">
        <v>0.5</v>
      </c>
      <c r="BP141" t="s">
        <v>271</v>
      </c>
      <c r="BQ141">
        <v>1566930528.5999999</v>
      </c>
      <c r="BR141">
        <v>166.244</v>
      </c>
      <c r="BS141">
        <v>175.05099999999999</v>
      </c>
      <c r="BT141">
        <v>25.973800000000001</v>
      </c>
      <c r="BU141">
        <v>22.130199999999999</v>
      </c>
      <c r="BV141">
        <v>499.99599999999998</v>
      </c>
      <c r="BW141">
        <v>98.755200000000002</v>
      </c>
      <c r="BX141">
        <v>0.19994500000000001</v>
      </c>
      <c r="BY141">
        <v>28.669899999999998</v>
      </c>
      <c r="BZ141">
        <v>29.715399999999999</v>
      </c>
      <c r="CA141">
        <v>999.9</v>
      </c>
      <c r="CB141">
        <v>9990</v>
      </c>
      <c r="CC141">
        <v>0</v>
      </c>
      <c r="CD141">
        <v>11.8239</v>
      </c>
      <c r="CE141">
        <v>1699.99</v>
      </c>
      <c r="CF141">
        <v>0.97602500000000003</v>
      </c>
      <c r="CG141">
        <v>2.3974499999999999E-2</v>
      </c>
      <c r="CH141">
        <v>0</v>
      </c>
      <c r="CI141">
        <v>785.56399999999996</v>
      </c>
      <c r="CJ141">
        <v>4.99986</v>
      </c>
      <c r="CK141">
        <v>13587.6</v>
      </c>
      <c r="CL141">
        <v>13809.3</v>
      </c>
      <c r="CM141">
        <v>46.436999999999998</v>
      </c>
      <c r="CN141">
        <v>47.811999999999998</v>
      </c>
      <c r="CO141">
        <v>47.186999999999998</v>
      </c>
      <c r="CP141">
        <v>47.061999999999998</v>
      </c>
      <c r="CQ141">
        <v>48.125</v>
      </c>
      <c r="CR141">
        <v>1654.35</v>
      </c>
      <c r="CS141">
        <v>40.64</v>
      </c>
      <c r="CT141">
        <v>0</v>
      </c>
      <c r="CU141">
        <v>112.80000019073501</v>
      </c>
      <c r="CV141">
        <v>785.99619230769201</v>
      </c>
      <c r="CW141">
        <v>-3.6707350370374701</v>
      </c>
      <c r="CX141">
        <v>-131.47692313832599</v>
      </c>
      <c r="CY141">
        <v>13603.45</v>
      </c>
      <c r="CZ141">
        <v>15</v>
      </c>
      <c r="DA141">
        <v>1566930483.5999999</v>
      </c>
      <c r="DB141" t="s">
        <v>909</v>
      </c>
      <c r="DC141">
        <v>125</v>
      </c>
      <c r="DD141">
        <v>-0.27800000000000002</v>
      </c>
      <c r="DE141">
        <v>0.20300000000000001</v>
      </c>
      <c r="DF141">
        <v>175</v>
      </c>
      <c r="DG141">
        <v>22</v>
      </c>
      <c r="DH141">
        <v>0.22</v>
      </c>
      <c r="DI141">
        <v>0.02</v>
      </c>
      <c r="DJ141">
        <v>6.7645952756302297</v>
      </c>
      <c r="DK141">
        <v>0.12713257854367799</v>
      </c>
      <c r="DL141">
        <v>5.4522699357651298E-2</v>
      </c>
      <c r="DM141">
        <v>1</v>
      </c>
      <c r="DN141">
        <v>0.20110957013182901</v>
      </c>
      <c r="DO141">
        <v>1.48174234701827E-2</v>
      </c>
      <c r="DP141">
        <v>3.1037719838320999E-3</v>
      </c>
      <c r="DQ141">
        <v>1</v>
      </c>
      <c r="DR141">
        <v>2</v>
      </c>
      <c r="DS141">
        <v>2</v>
      </c>
      <c r="DT141" t="s">
        <v>273</v>
      </c>
      <c r="DU141">
        <v>1.8670500000000001</v>
      </c>
      <c r="DV141">
        <v>1.8635600000000001</v>
      </c>
      <c r="DW141">
        <v>1.8692</v>
      </c>
      <c r="DX141">
        <v>1.8671899999999999</v>
      </c>
      <c r="DY141">
        <v>1.8717999999999999</v>
      </c>
      <c r="DZ141">
        <v>1.8643099999999999</v>
      </c>
      <c r="EA141">
        <v>1.8658399999999999</v>
      </c>
      <c r="EB141">
        <v>1.86581</v>
      </c>
      <c r="EC141" t="s">
        <v>274</v>
      </c>
      <c r="ED141" t="s">
        <v>19</v>
      </c>
      <c r="EE141" t="s">
        <v>19</v>
      </c>
      <c r="EF141" t="s">
        <v>19</v>
      </c>
      <c r="EG141" t="s">
        <v>275</v>
      </c>
      <c r="EH141" t="s">
        <v>276</v>
      </c>
      <c r="EI141" t="s">
        <v>277</v>
      </c>
      <c r="EJ141" t="s">
        <v>277</v>
      </c>
      <c r="EK141" t="s">
        <v>277</v>
      </c>
      <c r="EL141" t="s">
        <v>277</v>
      </c>
      <c r="EM141">
        <v>0</v>
      </c>
      <c r="EN141">
        <v>100</v>
      </c>
      <c r="EO141">
        <v>100</v>
      </c>
      <c r="EP141">
        <v>-0.27800000000000002</v>
      </c>
      <c r="EQ141">
        <v>0.20300000000000001</v>
      </c>
      <c r="ER141">
        <v>2</v>
      </c>
      <c r="ES141">
        <v>340.12799999999999</v>
      </c>
      <c r="ET141">
        <v>505.32900000000001</v>
      </c>
      <c r="EU141">
        <v>25.001100000000001</v>
      </c>
      <c r="EV141">
        <v>31.587800000000001</v>
      </c>
      <c r="EW141">
        <v>30</v>
      </c>
      <c r="EX141">
        <v>31.642199999999999</v>
      </c>
      <c r="EY141">
        <v>31.6418</v>
      </c>
      <c r="EZ141">
        <v>11.7628</v>
      </c>
      <c r="FA141">
        <v>23.569700000000001</v>
      </c>
      <c r="FB141">
        <v>14.0428</v>
      </c>
      <c r="FC141">
        <v>25</v>
      </c>
      <c r="FD141">
        <v>175</v>
      </c>
      <c r="FE141">
        <v>22.076599999999999</v>
      </c>
      <c r="FF141">
        <v>100.983</v>
      </c>
      <c r="FG141">
        <v>101.53</v>
      </c>
    </row>
    <row r="142" spans="1:163" x14ac:dyDescent="0.2">
      <c r="A142">
        <v>126</v>
      </c>
      <c r="B142">
        <v>1566930646.0999999</v>
      </c>
      <c r="C142">
        <v>17298.299999952302</v>
      </c>
      <c r="D142" t="s">
        <v>910</v>
      </c>
      <c r="E142" t="s">
        <v>911</v>
      </c>
      <c r="F142" t="s">
        <v>891</v>
      </c>
      <c r="G142">
        <v>1566930646.0999999</v>
      </c>
      <c r="H142">
        <f t="shared" si="87"/>
        <v>3.5077274258215919E-3</v>
      </c>
      <c r="I142">
        <f t="shared" si="88"/>
        <v>2.9321011019369116</v>
      </c>
      <c r="J142">
        <f>BR142 - IF(AI142&gt;1, I142*BN142*100/(AK142*CB142), 0)</f>
        <v>96.089096596233517</v>
      </c>
      <c r="K142">
        <f>((Q142-H142/2)*J142-I142)/(Q142+H142/2)</f>
        <v>71.52464519273326</v>
      </c>
      <c r="L142">
        <f>K142*(BW142+BX142)/1000</f>
        <v>7.0780122988282095</v>
      </c>
      <c r="M142">
        <f>(BR142 - IF(AI142&gt;1, I142*BN142*100/(AK142*CB142), 0))*(BW142+BX142)/1000</f>
        <v>9.5088875402143387</v>
      </c>
      <c r="N142">
        <f t="shared" si="89"/>
        <v>0.21991745265869933</v>
      </c>
      <c r="O142">
        <f t="shared" si="90"/>
        <v>2.2377699542643841</v>
      </c>
      <c r="P142">
        <f>H142*(1000-(1000*0.61365*EXP(17.502*T142/(240.97+T142))/(BW142+BX142)+BT142)/2)/(1000*0.61365*EXP(17.502*T142/(240.97+T142))/(BW142+BX142)-BT142)</f>
        <v>0.20857733571650702</v>
      </c>
      <c r="Q142">
        <f t="shared" si="91"/>
        <v>0.13133095091169386</v>
      </c>
      <c r="R142">
        <f t="shared" si="92"/>
        <v>273.59048102316927</v>
      </c>
      <c r="S142">
        <f>(BY142+(R142+2*0.95*0.0000000567*(((BY142+$B$7)+273)^4-(BY142+273)^4)-44100*H142)/(1.84*29.3*O142+8*0.95*0.0000000567*(BY142+273)^3))</f>
        <v>29.595717471576314</v>
      </c>
      <c r="T142">
        <f>($C$7*BZ142+$D$7*CA142+$E$7*S142)</f>
        <v>29.681100000000001</v>
      </c>
      <c r="U142">
        <f>0.61365*EXP(17.502*T142/(240.97+T142))</f>
        <v>4.1830297211887002</v>
      </c>
      <c r="V142">
        <f t="shared" si="93"/>
        <v>65.171608968513908</v>
      </c>
      <c r="W142">
        <f t="shared" si="94"/>
        <v>2.5756274806768</v>
      </c>
      <c r="X142">
        <f t="shared" si="95"/>
        <v>3.9520698068405098</v>
      </c>
      <c r="Y142">
        <f t="shared" si="96"/>
        <v>1.6074022405119002</v>
      </c>
      <c r="Z142">
        <f>(-H142*44100)</f>
        <v>-154.6907794787322</v>
      </c>
      <c r="AA142">
        <f>2*29.3*O142*0.92*(BY142-T142)</f>
        <v>-118.57966439476101</v>
      </c>
      <c r="AB142">
        <f>2*0.95*0.0000000567*(((BY142+$B$7)+273)^4-(T142+273)^4)</f>
        <v>-11.688153105500831</v>
      </c>
      <c r="AC142">
        <f t="shared" si="97"/>
        <v>-11.368115955824749</v>
      </c>
      <c r="AD142">
        <v>-4.0855302010911497E-2</v>
      </c>
      <c r="AE142">
        <v>4.5863655628279598E-2</v>
      </c>
      <c r="AF142">
        <v>3.4333788928875202</v>
      </c>
      <c r="AG142">
        <v>142</v>
      </c>
      <c r="AH142">
        <v>28</v>
      </c>
      <c r="AI142">
        <f t="shared" si="98"/>
        <v>1.0055119142208708</v>
      </c>
      <c r="AJ142">
        <f t="shared" si="99"/>
        <v>0.55119142208708283</v>
      </c>
      <c r="AK142">
        <f t="shared" si="100"/>
        <v>51808.749591464992</v>
      </c>
      <c r="AL142">
        <v>0</v>
      </c>
      <c r="AM142">
        <v>0</v>
      </c>
      <c r="AN142">
        <v>0</v>
      </c>
      <c r="AO142">
        <f t="shared" si="101"/>
        <v>0</v>
      </c>
      <c r="AP142" t="e">
        <f t="shared" si="102"/>
        <v>#DIV/0!</v>
      </c>
      <c r="AQ142">
        <v>-1</v>
      </c>
      <c r="AR142" t="s">
        <v>912</v>
      </c>
      <c r="AS142">
        <v>787.82876923076901</v>
      </c>
      <c r="AT142">
        <v>1047.57</v>
      </c>
      <c r="AU142">
        <f t="shared" si="103"/>
        <v>0.24794641958936481</v>
      </c>
      <c r="AV142">
        <v>0.5</v>
      </c>
      <c r="AW142">
        <f t="shared" si="104"/>
        <v>1429.1604001004087</v>
      </c>
      <c r="AX142">
        <f>I142</f>
        <v>2.9321011019369116</v>
      </c>
      <c r="AY142">
        <f t="shared" si="105"/>
        <v>177.1776021119002</v>
      </c>
      <c r="AZ142">
        <f t="shared" si="106"/>
        <v>0.44946877058335</v>
      </c>
      <c r="BA142">
        <f t="shared" si="107"/>
        <v>2.7513364501707814E-3</v>
      </c>
      <c r="BB142">
        <f t="shared" si="108"/>
        <v>-1</v>
      </c>
      <c r="BC142" t="s">
        <v>913</v>
      </c>
      <c r="BD142">
        <v>576.72</v>
      </c>
      <c r="BE142">
        <f t="shared" si="109"/>
        <v>470.84999999999991</v>
      </c>
      <c r="BF142">
        <f t="shared" si="110"/>
        <v>0.55164326381911644</v>
      </c>
      <c r="BG142">
        <f t="shared" si="111"/>
        <v>1.8164273824386181</v>
      </c>
      <c r="BH142">
        <f t="shared" si="112"/>
        <v>0.24794641958936486</v>
      </c>
      <c r="BI142" t="e">
        <f t="shared" si="113"/>
        <v>#DIV/0!</v>
      </c>
      <c r="BJ142">
        <f t="shared" si="114"/>
        <v>1699.93</v>
      </c>
      <c r="BK142">
        <f t="shared" si="115"/>
        <v>1429.1604001004087</v>
      </c>
      <c r="BL142">
        <f>($B$11*$D$9+$C$11*$D$9+$F$11*((CR142+CJ142)/MAX(CR142+CJ142+CS142, 0.1)*$I$9+CS142/MAX(CR142+CJ142+CS142, 0.1)*$J$9))/($B$11+$C$11+$F$11)</f>
        <v>0.84071720606166644</v>
      </c>
      <c r="BM142">
        <f>($B$11*$K$9+$C$11*$K$9+$F$11*((CR142+CJ142)/MAX(CR142+CJ142+CS142, 0.1)*$P$9+CS142/MAX(CR142+CJ142+CS142, 0.1)*$Q$9))/($B$11+$C$11+$F$11)</f>
        <v>0.19143441212333312</v>
      </c>
      <c r="BN142">
        <v>6</v>
      </c>
      <c r="BO142">
        <v>0.5</v>
      </c>
      <c r="BP142" t="s">
        <v>271</v>
      </c>
      <c r="BQ142">
        <v>1566930646.0999999</v>
      </c>
      <c r="BR142">
        <v>96.089100000000002</v>
      </c>
      <c r="BS142">
        <v>99.991799999999998</v>
      </c>
      <c r="BT142">
        <v>26.027200000000001</v>
      </c>
      <c r="BU142">
        <v>21.951599999999999</v>
      </c>
      <c r="BV142">
        <v>500.12799999999999</v>
      </c>
      <c r="BW142">
        <v>98.759100000000004</v>
      </c>
      <c r="BX142">
        <v>0.19996900000000001</v>
      </c>
      <c r="BY142">
        <v>28.6982</v>
      </c>
      <c r="BZ142">
        <v>29.681100000000001</v>
      </c>
      <c r="CA142">
        <v>999.9</v>
      </c>
      <c r="CB142">
        <v>9976.25</v>
      </c>
      <c r="CC142">
        <v>0</v>
      </c>
      <c r="CD142">
        <v>11.584199999999999</v>
      </c>
      <c r="CE142">
        <v>1699.93</v>
      </c>
      <c r="CF142">
        <v>0.97602500000000003</v>
      </c>
      <c r="CG142">
        <v>2.3974499999999999E-2</v>
      </c>
      <c r="CH142">
        <v>0</v>
      </c>
      <c r="CI142">
        <v>787.41300000000001</v>
      </c>
      <c r="CJ142">
        <v>4.99986</v>
      </c>
      <c r="CK142">
        <v>13626.4</v>
      </c>
      <c r="CL142">
        <v>13808.8</v>
      </c>
      <c r="CM142">
        <v>46.5</v>
      </c>
      <c r="CN142">
        <v>47.936999999999998</v>
      </c>
      <c r="CO142">
        <v>47.186999999999998</v>
      </c>
      <c r="CP142">
        <v>47.186999999999998</v>
      </c>
      <c r="CQ142">
        <v>48.25</v>
      </c>
      <c r="CR142">
        <v>1654.29</v>
      </c>
      <c r="CS142">
        <v>40.64</v>
      </c>
      <c r="CT142">
        <v>0</v>
      </c>
      <c r="CU142">
        <v>117.30000019073501</v>
      </c>
      <c r="CV142">
        <v>787.82876923076901</v>
      </c>
      <c r="CW142">
        <v>-2.5318290527133298</v>
      </c>
      <c r="CX142">
        <v>-72.953846177589199</v>
      </c>
      <c r="CY142">
        <v>13634.4346153846</v>
      </c>
      <c r="CZ142">
        <v>15</v>
      </c>
      <c r="DA142">
        <v>1566930602.0999999</v>
      </c>
      <c r="DB142" t="s">
        <v>914</v>
      </c>
      <c r="DC142">
        <v>126</v>
      </c>
      <c r="DD142">
        <v>-0.223</v>
      </c>
      <c r="DE142">
        <v>0.2</v>
      </c>
      <c r="DF142">
        <v>100</v>
      </c>
      <c r="DG142">
        <v>22</v>
      </c>
      <c r="DH142">
        <v>0.16</v>
      </c>
      <c r="DI142">
        <v>0.03</v>
      </c>
      <c r="DJ142">
        <v>2.9228995640548798</v>
      </c>
      <c r="DK142">
        <v>0.23834978436478099</v>
      </c>
      <c r="DL142">
        <v>0.123246866594982</v>
      </c>
      <c r="DM142">
        <v>1</v>
      </c>
      <c r="DN142">
        <v>0.21377531621736001</v>
      </c>
      <c r="DO142">
        <v>3.18543841911978E-2</v>
      </c>
      <c r="DP142">
        <v>1.0651428257018701E-2</v>
      </c>
      <c r="DQ142">
        <v>1</v>
      </c>
      <c r="DR142">
        <v>2</v>
      </c>
      <c r="DS142">
        <v>2</v>
      </c>
      <c r="DT142" t="s">
        <v>273</v>
      </c>
      <c r="DU142">
        <v>1.86707</v>
      </c>
      <c r="DV142">
        <v>1.8635600000000001</v>
      </c>
      <c r="DW142">
        <v>1.86917</v>
      </c>
      <c r="DX142">
        <v>1.8671800000000001</v>
      </c>
      <c r="DY142">
        <v>1.8717999999999999</v>
      </c>
      <c r="DZ142">
        <v>1.8643099999999999</v>
      </c>
      <c r="EA142">
        <v>1.86585</v>
      </c>
      <c r="EB142">
        <v>1.8657900000000001</v>
      </c>
      <c r="EC142" t="s">
        <v>274</v>
      </c>
      <c r="ED142" t="s">
        <v>19</v>
      </c>
      <c r="EE142" t="s">
        <v>19</v>
      </c>
      <c r="EF142" t="s">
        <v>19</v>
      </c>
      <c r="EG142" t="s">
        <v>275</v>
      </c>
      <c r="EH142" t="s">
        <v>276</v>
      </c>
      <c r="EI142" t="s">
        <v>277</v>
      </c>
      <c r="EJ142" t="s">
        <v>277</v>
      </c>
      <c r="EK142" t="s">
        <v>277</v>
      </c>
      <c r="EL142" t="s">
        <v>277</v>
      </c>
      <c r="EM142">
        <v>0</v>
      </c>
      <c r="EN142">
        <v>100</v>
      </c>
      <c r="EO142">
        <v>100</v>
      </c>
      <c r="EP142">
        <v>-0.223</v>
      </c>
      <c r="EQ142">
        <v>0.2</v>
      </c>
      <c r="ER142">
        <v>2</v>
      </c>
      <c r="ES142">
        <v>340.19299999999998</v>
      </c>
      <c r="ET142">
        <v>504.90199999999999</v>
      </c>
      <c r="EU142">
        <v>25.000699999999998</v>
      </c>
      <c r="EV142">
        <v>31.589300000000001</v>
      </c>
      <c r="EW142">
        <v>30.0001</v>
      </c>
      <c r="EX142">
        <v>31.634399999999999</v>
      </c>
      <c r="EY142">
        <v>31.636399999999998</v>
      </c>
      <c r="EZ142">
        <v>8.0996100000000002</v>
      </c>
      <c r="FA142">
        <v>24.287600000000001</v>
      </c>
      <c r="FB142">
        <v>13.957599999999999</v>
      </c>
      <c r="FC142">
        <v>25</v>
      </c>
      <c r="FD142">
        <v>100</v>
      </c>
      <c r="FE142">
        <v>21.874700000000001</v>
      </c>
      <c r="FF142">
        <v>100.98099999999999</v>
      </c>
      <c r="FG142">
        <v>101.529</v>
      </c>
    </row>
    <row r="143" spans="1:163" x14ac:dyDescent="0.2">
      <c r="A143">
        <v>127</v>
      </c>
      <c r="B143">
        <v>1566930726.2</v>
      </c>
      <c r="C143">
        <v>17378.4000000954</v>
      </c>
      <c r="D143" t="s">
        <v>915</v>
      </c>
      <c r="E143" t="s">
        <v>916</v>
      </c>
      <c r="F143" t="s">
        <v>891</v>
      </c>
      <c r="G143">
        <v>1566930726.2</v>
      </c>
      <c r="H143">
        <f t="shared" si="87"/>
        <v>3.6139749151684244E-3</v>
      </c>
      <c r="I143">
        <f t="shared" si="88"/>
        <v>0.1784767878642006</v>
      </c>
      <c r="J143">
        <f>BR143 - IF(AI143&gt;1, I143*BN143*100/(AK143*CB143), 0)</f>
        <v>49.626499788034934</v>
      </c>
      <c r="K143">
        <f>((Q143-H143/2)*J143-I143)/(Q143+H143/2)</f>
        <v>47.039112706050226</v>
      </c>
      <c r="L143">
        <f>K143*(BW143+BX143)/1000</f>
        <v>4.6551253134095205</v>
      </c>
      <c r="M143">
        <f>(BR143 - IF(AI143&gt;1, I143*BN143*100/(AK143*CB143), 0))*(BW143+BX143)/1000</f>
        <v>4.9111805493193295</v>
      </c>
      <c r="N143">
        <f t="shared" si="89"/>
        <v>0.22906000071281893</v>
      </c>
      <c r="O143">
        <f t="shared" si="90"/>
        <v>2.2201874447320655</v>
      </c>
      <c r="P143">
        <f>H143*(1000-(1000*0.61365*EXP(17.502*T143/(240.97+T143))/(BW143+BX143)+BT143)/2)/(1000*0.61365*EXP(17.502*T143/(240.97+T143))/(BW143+BX143)-BT143)</f>
        <v>0.2166940958817847</v>
      </c>
      <c r="Q143">
        <f t="shared" si="91"/>
        <v>0.13648917847646339</v>
      </c>
      <c r="R143">
        <f t="shared" si="92"/>
        <v>273.64314868370491</v>
      </c>
      <c r="S143">
        <f>(BY143+(R143+2*0.95*0.0000000567*(((BY143+$B$7)+273)^4-(BY143+273)^4)-44100*H143)/(1.84*29.3*O143+8*0.95*0.0000000567*(BY143+273)^3))</f>
        <v>29.597239023016858</v>
      </c>
      <c r="T143">
        <f>($C$7*BZ143+$D$7*CA143+$E$7*S143)</f>
        <v>29.6584</v>
      </c>
      <c r="U143">
        <f>0.61365*EXP(17.502*T143/(240.97+T143))</f>
        <v>4.1775658493225905</v>
      </c>
      <c r="V143">
        <f t="shared" si="93"/>
        <v>65.255169433604294</v>
      </c>
      <c r="W143">
        <f t="shared" si="94"/>
        <v>2.5834651498655998</v>
      </c>
      <c r="X143">
        <f t="shared" si="95"/>
        <v>3.9590199095172367</v>
      </c>
      <c r="Y143">
        <f t="shared" si="96"/>
        <v>1.5941006994569906</v>
      </c>
      <c r="Z143">
        <f>(-H143*44100)</f>
        <v>-159.37629375892752</v>
      </c>
      <c r="AA143">
        <f>2*29.3*O143*0.92*(BY143-T143)</f>
        <v>-111.30414385941543</v>
      </c>
      <c r="AB143">
        <f>2*0.95*0.0000000567*(((BY143+$B$7)+273)^4-(T143+273)^4)</f>
        <v>-11.058317817585809</v>
      </c>
      <c r="AC143">
        <f t="shared" si="97"/>
        <v>-8.0956067522238584</v>
      </c>
      <c r="AD143">
        <v>-4.03859014082667E-2</v>
      </c>
      <c r="AE143">
        <v>4.5336712330059398E-2</v>
      </c>
      <c r="AF143">
        <v>3.4020596214493102</v>
      </c>
      <c r="AG143">
        <v>142</v>
      </c>
      <c r="AH143">
        <v>28</v>
      </c>
      <c r="AI143">
        <f t="shared" si="98"/>
        <v>1.0055743700719393</v>
      </c>
      <c r="AJ143">
        <f t="shared" si="99"/>
        <v>0.5574370071939283</v>
      </c>
      <c r="AK143">
        <f t="shared" si="100"/>
        <v>51231.460669973443</v>
      </c>
      <c r="AL143">
        <v>0</v>
      </c>
      <c r="AM143">
        <v>0</v>
      </c>
      <c r="AN143">
        <v>0</v>
      </c>
      <c r="AO143">
        <f t="shared" si="101"/>
        <v>0</v>
      </c>
      <c r="AP143" t="e">
        <f t="shared" si="102"/>
        <v>#DIV/0!</v>
      </c>
      <c r="AQ143">
        <v>-1</v>
      </c>
      <c r="AR143" t="s">
        <v>917</v>
      </c>
      <c r="AS143">
        <v>792.68288461538498</v>
      </c>
      <c r="AT143">
        <v>1027.51</v>
      </c>
      <c r="AU143">
        <f t="shared" si="103"/>
        <v>0.22853998052049618</v>
      </c>
      <c r="AV143">
        <v>0.5</v>
      </c>
      <c r="AW143">
        <f t="shared" si="104"/>
        <v>1429.4376001003891</v>
      </c>
      <c r="AX143">
        <f>I143</f>
        <v>0.1784767878642006</v>
      </c>
      <c r="AY143">
        <f t="shared" si="105"/>
        <v>163.34182064110385</v>
      </c>
      <c r="AZ143">
        <f t="shared" si="106"/>
        <v>0.44436550495858923</v>
      </c>
      <c r="BA143">
        <f t="shared" si="107"/>
        <v>8.2443388069646168E-4</v>
      </c>
      <c r="BB143">
        <f t="shared" si="108"/>
        <v>-1</v>
      </c>
      <c r="BC143" t="s">
        <v>918</v>
      </c>
      <c r="BD143">
        <v>570.91999999999996</v>
      </c>
      <c r="BE143">
        <f t="shared" si="109"/>
        <v>456.59000000000003</v>
      </c>
      <c r="BF143">
        <f t="shared" si="110"/>
        <v>0.5143063040903546</v>
      </c>
      <c r="BG143">
        <f t="shared" si="111"/>
        <v>1.7997442724024382</v>
      </c>
      <c r="BH143">
        <f t="shared" si="112"/>
        <v>0.22853998052049618</v>
      </c>
      <c r="BI143" t="e">
        <f t="shared" si="113"/>
        <v>#DIV/0!</v>
      </c>
      <c r="BJ143">
        <f t="shared" si="114"/>
        <v>1700.26</v>
      </c>
      <c r="BK143">
        <f t="shared" si="115"/>
        <v>1429.4376001003891</v>
      </c>
      <c r="BL143">
        <f>($B$11*$D$9+$C$11*$D$9+$F$11*((CR143+CJ143)/MAX(CR143+CJ143+CS143, 0.1)*$I$9+CS143/MAX(CR143+CJ143+CS143, 0.1)*$J$9))/($B$11+$C$11+$F$11)</f>
        <v>0.84071706686059144</v>
      </c>
      <c r="BM143">
        <f>($B$11*$K$9+$C$11*$K$9+$F$11*((CR143+CJ143)/MAX(CR143+CJ143+CS143, 0.1)*$P$9+CS143/MAX(CR143+CJ143+CS143, 0.1)*$Q$9))/($B$11+$C$11+$F$11)</f>
        <v>0.19143413372118306</v>
      </c>
      <c r="BN143">
        <v>6</v>
      </c>
      <c r="BO143">
        <v>0.5</v>
      </c>
      <c r="BP143" t="s">
        <v>271</v>
      </c>
      <c r="BQ143">
        <v>1566930726.2</v>
      </c>
      <c r="BR143">
        <v>49.6265</v>
      </c>
      <c r="BS143">
        <v>50.054600000000001</v>
      </c>
      <c r="BT143">
        <v>26.105399999999999</v>
      </c>
      <c r="BU143">
        <v>21.9069</v>
      </c>
      <c r="BV143">
        <v>500.12099999999998</v>
      </c>
      <c r="BW143">
        <v>98.762900000000002</v>
      </c>
      <c r="BX143">
        <v>0.199964</v>
      </c>
      <c r="BY143">
        <v>28.7285</v>
      </c>
      <c r="BZ143">
        <v>29.6584</v>
      </c>
      <c r="CA143">
        <v>999.9</v>
      </c>
      <c r="CB143">
        <v>9861.25</v>
      </c>
      <c r="CC143">
        <v>0</v>
      </c>
      <c r="CD143">
        <v>12.2658</v>
      </c>
      <c r="CE143">
        <v>1700.26</v>
      </c>
      <c r="CF143">
        <v>0.97602999999999995</v>
      </c>
      <c r="CG143">
        <v>2.3970200000000001E-2</v>
      </c>
      <c r="CH143">
        <v>0</v>
      </c>
      <c r="CI143">
        <v>793.03300000000002</v>
      </c>
      <c r="CJ143">
        <v>4.99986</v>
      </c>
      <c r="CK143">
        <v>13743.6</v>
      </c>
      <c r="CL143">
        <v>13811.5</v>
      </c>
      <c r="CM143">
        <v>46.561999999999998</v>
      </c>
      <c r="CN143">
        <v>48.061999999999998</v>
      </c>
      <c r="CO143">
        <v>47.311999999999998</v>
      </c>
      <c r="CP143">
        <v>47.311999999999998</v>
      </c>
      <c r="CQ143">
        <v>48.311999999999998</v>
      </c>
      <c r="CR143">
        <v>1654.62</v>
      </c>
      <c r="CS143">
        <v>40.64</v>
      </c>
      <c r="CT143">
        <v>0</v>
      </c>
      <c r="CU143">
        <v>79.600000143051105</v>
      </c>
      <c r="CV143">
        <v>792.68288461538498</v>
      </c>
      <c r="CW143">
        <v>0.11046154628047999</v>
      </c>
      <c r="CX143">
        <v>0.74529915512207701</v>
      </c>
      <c r="CY143">
        <v>13741.5769230769</v>
      </c>
      <c r="CZ143">
        <v>15</v>
      </c>
      <c r="DA143">
        <v>1566930712.0999999</v>
      </c>
      <c r="DB143" t="s">
        <v>919</v>
      </c>
      <c r="DC143">
        <v>127</v>
      </c>
      <c r="DD143">
        <v>-0.20499999999999999</v>
      </c>
      <c r="DE143">
        <v>0.192</v>
      </c>
      <c r="DF143">
        <v>50</v>
      </c>
      <c r="DG143">
        <v>22</v>
      </c>
      <c r="DH143">
        <v>0.27</v>
      </c>
      <c r="DI143">
        <v>0.02</v>
      </c>
      <c r="DJ143">
        <v>-2.3201258817318401E-4</v>
      </c>
      <c r="DK143">
        <v>0.298028557001215</v>
      </c>
      <c r="DL143">
        <v>6.9487254315818398E-2</v>
      </c>
      <c r="DM143">
        <v>1</v>
      </c>
      <c r="DN143">
        <v>8.7747337849492693E-2</v>
      </c>
      <c r="DO143">
        <v>0.18215474367391299</v>
      </c>
      <c r="DP143">
        <v>0.101344244410373</v>
      </c>
      <c r="DQ143">
        <v>1</v>
      </c>
      <c r="DR143">
        <v>2</v>
      </c>
      <c r="DS143">
        <v>2</v>
      </c>
      <c r="DT143" t="s">
        <v>273</v>
      </c>
      <c r="DU143">
        <v>1.8670599999999999</v>
      </c>
      <c r="DV143">
        <v>1.8635600000000001</v>
      </c>
      <c r="DW143">
        <v>1.8691899999999999</v>
      </c>
      <c r="DX143">
        <v>1.8671800000000001</v>
      </c>
      <c r="DY143">
        <v>1.8717999999999999</v>
      </c>
      <c r="DZ143">
        <v>1.86432</v>
      </c>
      <c r="EA143">
        <v>1.8658399999999999</v>
      </c>
      <c r="EB143">
        <v>1.86581</v>
      </c>
      <c r="EC143" t="s">
        <v>274</v>
      </c>
      <c r="ED143" t="s">
        <v>19</v>
      </c>
      <c r="EE143" t="s">
        <v>19</v>
      </c>
      <c r="EF143" t="s">
        <v>19</v>
      </c>
      <c r="EG143" t="s">
        <v>275</v>
      </c>
      <c r="EH143" t="s">
        <v>276</v>
      </c>
      <c r="EI143" t="s">
        <v>277</v>
      </c>
      <c r="EJ143" t="s">
        <v>277</v>
      </c>
      <c r="EK143" t="s">
        <v>277</v>
      </c>
      <c r="EL143" t="s">
        <v>277</v>
      </c>
      <c r="EM143">
        <v>0</v>
      </c>
      <c r="EN143">
        <v>100</v>
      </c>
      <c r="EO143">
        <v>100</v>
      </c>
      <c r="EP143">
        <v>-0.20499999999999999</v>
      </c>
      <c r="EQ143">
        <v>0.192</v>
      </c>
      <c r="ER143">
        <v>2</v>
      </c>
      <c r="ES143">
        <v>339.57900000000001</v>
      </c>
      <c r="ET143">
        <v>503.62</v>
      </c>
      <c r="EU143">
        <v>25.001100000000001</v>
      </c>
      <c r="EV143">
        <v>31.6219</v>
      </c>
      <c r="EW143">
        <v>30.000299999999999</v>
      </c>
      <c r="EX143">
        <v>31.661999999999999</v>
      </c>
      <c r="EY143">
        <v>31.6556</v>
      </c>
      <c r="EZ143">
        <v>5.6398700000000002</v>
      </c>
      <c r="FA143">
        <v>24.656400000000001</v>
      </c>
      <c r="FB143">
        <v>13.886200000000001</v>
      </c>
      <c r="FC143">
        <v>25</v>
      </c>
      <c r="FD143">
        <v>50</v>
      </c>
      <c r="FE143">
        <v>21.779299999999999</v>
      </c>
      <c r="FF143">
        <v>100.973</v>
      </c>
      <c r="FG143">
        <v>101.52</v>
      </c>
    </row>
    <row r="144" spans="1:163" x14ac:dyDescent="0.2">
      <c r="A144">
        <v>128</v>
      </c>
      <c r="B144">
        <v>1566930846.7</v>
      </c>
      <c r="C144">
        <v>17498.9000000954</v>
      </c>
      <c r="D144" t="s">
        <v>920</v>
      </c>
      <c r="E144" t="s">
        <v>921</v>
      </c>
      <c r="F144" t="s">
        <v>891</v>
      </c>
      <c r="G144">
        <v>1566930846.7</v>
      </c>
      <c r="H144">
        <f t="shared" si="87"/>
        <v>3.9678918860083425E-3</v>
      </c>
      <c r="I144">
        <f t="shared" si="88"/>
        <v>22.401200014749122</v>
      </c>
      <c r="J144">
        <f>BR144 - IF(AI144&gt;1, I144*BN144*100/(AK144*CB144), 0)</f>
        <v>371.49097401312912</v>
      </c>
      <c r="K144">
        <f>((Q144-H144/2)*J144-I144)/(Q144+H144/2)</f>
        <v>218.28574549844978</v>
      </c>
      <c r="L144">
        <f>K144*(BW144+BX144)/1000</f>
        <v>21.601227763050886</v>
      </c>
      <c r="M144">
        <f>(BR144 - IF(AI144&gt;1, I144*BN144*100/(AK144*CB144), 0))*(BW144+BX144)/1000</f>
        <v>36.762185836968499</v>
      </c>
      <c r="N144">
        <f t="shared" si="89"/>
        <v>0.25969503362550345</v>
      </c>
      <c r="O144">
        <f t="shared" si="90"/>
        <v>2.2384286169824459</v>
      </c>
      <c r="P144">
        <f>H144*(1000-(1000*0.61365*EXP(17.502*T144/(240.97+T144))/(BW144+BX144)+BT144)/2)/(1000*0.61365*EXP(17.502*T144/(240.97+T144))/(BW144+BX144)-BT144)</f>
        <v>0.24404270571570577</v>
      </c>
      <c r="Q144">
        <f t="shared" si="91"/>
        <v>0.1538543127622041</v>
      </c>
      <c r="R144">
        <f t="shared" si="92"/>
        <v>273.57555525514016</v>
      </c>
      <c r="S144">
        <f>(BY144+(R144+2*0.95*0.0000000567*(((BY144+$B$7)+273)^4-(BY144+273)^4)-44100*H144)/(1.84*29.3*O144+8*0.95*0.0000000567*(BY144+273)^3))</f>
        <v>29.492188190545441</v>
      </c>
      <c r="T144">
        <f>($C$7*BZ144+$D$7*CA144+$E$7*S144)</f>
        <v>29.483000000000001</v>
      </c>
      <c r="U144">
        <f>0.61365*EXP(17.502*T144/(240.97+T144))</f>
        <v>4.1355565386886797</v>
      </c>
      <c r="V144">
        <f t="shared" si="93"/>
        <v>65.123370624286451</v>
      </c>
      <c r="W144">
        <f t="shared" si="94"/>
        <v>2.5811936697639997</v>
      </c>
      <c r="X144">
        <f t="shared" si="95"/>
        <v>3.9635443390293368</v>
      </c>
      <c r="Y144">
        <f t="shared" si="96"/>
        <v>1.55436286892468</v>
      </c>
      <c r="Z144">
        <f>(-H144*44100)</f>
        <v>-174.98403217296791</v>
      </c>
      <c r="AA144">
        <f>2*29.3*O144*0.92*(BY144-T144)</f>
        <v>-88.674314612367084</v>
      </c>
      <c r="AB144">
        <f>2*0.95*0.0000000567*(((BY144+$B$7)+273)^4-(T144+273)^4)</f>
        <v>-8.7314404049693213</v>
      </c>
      <c r="AC144">
        <f t="shared" si="97"/>
        <v>1.1857680648358553</v>
      </c>
      <c r="AD144">
        <v>-4.0872949960932999E-2</v>
      </c>
      <c r="AE144">
        <v>4.5883466998224001E-2</v>
      </c>
      <c r="AF144">
        <v>3.4345540135866899</v>
      </c>
      <c r="AG144">
        <v>142</v>
      </c>
      <c r="AH144">
        <v>28</v>
      </c>
      <c r="AI144">
        <f t="shared" si="98"/>
        <v>1.0055105372334956</v>
      </c>
      <c r="AJ144">
        <f t="shared" si="99"/>
        <v>0.55105372334955938</v>
      </c>
      <c r="AK144">
        <f t="shared" si="100"/>
        <v>51821.624729894225</v>
      </c>
      <c r="AL144">
        <v>0</v>
      </c>
      <c r="AM144">
        <v>0</v>
      </c>
      <c r="AN144">
        <v>0</v>
      </c>
      <c r="AO144">
        <f t="shared" si="101"/>
        <v>0</v>
      </c>
      <c r="AP144" t="e">
        <f t="shared" si="102"/>
        <v>#DIV/0!</v>
      </c>
      <c r="AQ144">
        <v>-1</v>
      </c>
      <c r="AR144" t="s">
        <v>922</v>
      </c>
      <c r="AS144">
        <v>761.79200000000003</v>
      </c>
      <c r="AT144">
        <v>1145.33</v>
      </c>
      <c r="AU144">
        <f t="shared" si="103"/>
        <v>0.33487117250050202</v>
      </c>
      <c r="AV144">
        <v>0.5</v>
      </c>
      <c r="AW144">
        <f t="shared" si="104"/>
        <v>1429.0845001003893</v>
      </c>
      <c r="AX144">
        <f>I144</f>
        <v>22.401200014749122</v>
      </c>
      <c r="AY144">
        <f t="shared" si="105"/>
        <v>239.27960107545559</v>
      </c>
      <c r="AZ144">
        <f t="shared" si="106"/>
        <v>0.5261103786681568</v>
      </c>
      <c r="BA144">
        <f t="shared" si="107"/>
        <v>1.6374958942669417E-2</v>
      </c>
      <c r="BB144">
        <f t="shared" si="108"/>
        <v>-1</v>
      </c>
      <c r="BC144" t="s">
        <v>923</v>
      </c>
      <c r="BD144">
        <v>542.76</v>
      </c>
      <c r="BE144">
        <f t="shared" si="109"/>
        <v>602.56999999999994</v>
      </c>
      <c r="BF144">
        <f t="shared" si="110"/>
        <v>0.63650364273030513</v>
      </c>
      <c r="BG144">
        <f t="shared" si="111"/>
        <v>2.1101960350799618</v>
      </c>
      <c r="BH144">
        <f t="shared" si="112"/>
        <v>0.33487117250050197</v>
      </c>
      <c r="BI144" t="e">
        <f t="shared" si="113"/>
        <v>#DIV/0!</v>
      </c>
      <c r="BJ144">
        <f t="shared" si="114"/>
        <v>1699.84</v>
      </c>
      <c r="BK144">
        <f t="shared" si="115"/>
        <v>1429.0845001003893</v>
      </c>
      <c r="BL144">
        <f>($B$11*$D$9+$C$11*$D$9+$F$11*((CR144+CJ144)/MAX(CR144+CJ144+CS144, 0.1)*$I$9+CS144/MAX(CR144+CJ144+CS144, 0.1)*$J$9))/($B$11+$C$11+$F$11)</f>
        <v>0.84071706754776288</v>
      </c>
      <c r="BM144">
        <f>($B$11*$K$9+$C$11*$K$9+$F$11*((CR144+CJ144)/MAX(CR144+CJ144+CS144, 0.1)*$P$9+CS144/MAX(CR144+CJ144+CS144, 0.1)*$Q$9))/($B$11+$C$11+$F$11)</f>
        <v>0.19143413509552601</v>
      </c>
      <c r="BN144">
        <v>6</v>
      </c>
      <c r="BO144">
        <v>0.5</v>
      </c>
      <c r="BP144" t="s">
        <v>271</v>
      </c>
      <c r="BQ144">
        <v>1566930846.7</v>
      </c>
      <c r="BR144">
        <v>371.49099999999999</v>
      </c>
      <c r="BS144">
        <v>399.99099999999999</v>
      </c>
      <c r="BT144">
        <v>26.083600000000001</v>
      </c>
      <c r="BU144">
        <v>21.472899999999999</v>
      </c>
      <c r="BV144">
        <v>500.05200000000002</v>
      </c>
      <c r="BW144">
        <v>98.758499999999998</v>
      </c>
      <c r="BX144">
        <v>0.19999</v>
      </c>
      <c r="BY144">
        <v>28.748200000000001</v>
      </c>
      <c r="BZ144">
        <v>29.483000000000001</v>
      </c>
      <c r="CA144">
        <v>999.9</v>
      </c>
      <c r="CB144">
        <v>9980.6200000000008</v>
      </c>
      <c r="CC144">
        <v>0</v>
      </c>
      <c r="CD144">
        <v>12.426500000000001</v>
      </c>
      <c r="CE144">
        <v>1699.84</v>
      </c>
      <c r="CF144">
        <v>0.97602500000000003</v>
      </c>
      <c r="CG144">
        <v>2.3974499999999999E-2</v>
      </c>
      <c r="CH144">
        <v>0</v>
      </c>
      <c r="CI144">
        <v>762.17</v>
      </c>
      <c r="CJ144">
        <v>4.99986</v>
      </c>
      <c r="CK144">
        <v>13234.5</v>
      </c>
      <c r="CL144">
        <v>13808.1</v>
      </c>
      <c r="CM144">
        <v>46.561999999999998</v>
      </c>
      <c r="CN144">
        <v>48.125</v>
      </c>
      <c r="CO144">
        <v>47.375</v>
      </c>
      <c r="CP144">
        <v>47.375</v>
      </c>
      <c r="CQ144">
        <v>48.375</v>
      </c>
      <c r="CR144">
        <v>1654.21</v>
      </c>
      <c r="CS144">
        <v>40.630000000000003</v>
      </c>
      <c r="CT144">
        <v>0</v>
      </c>
      <c r="CU144">
        <v>120</v>
      </c>
      <c r="CV144">
        <v>761.79200000000003</v>
      </c>
      <c r="CW144">
        <v>0.716034200802942</v>
      </c>
      <c r="CX144">
        <v>25.5350426134173</v>
      </c>
      <c r="CY144">
        <v>13233.0653846154</v>
      </c>
      <c r="CZ144">
        <v>15</v>
      </c>
      <c r="DA144">
        <v>1566930794.7</v>
      </c>
      <c r="DB144" t="s">
        <v>924</v>
      </c>
      <c r="DC144">
        <v>128</v>
      </c>
      <c r="DD144">
        <v>-0.15</v>
      </c>
      <c r="DE144">
        <v>0.19</v>
      </c>
      <c r="DF144">
        <v>400</v>
      </c>
      <c r="DG144">
        <v>22</v>
      </c>
      <c r="DH144">
        <v>0.06</v>
      </c>
      <c r="DI144">
        <v>0.02</v>
      </c>
      <c r="DJ144">
        <v>22.1833020334244</v>
      </c>
      <c r="DK144">
        <v>0.48733547521175802</v>
      </c>
      <c r="DL144">
        <v>0.10315716105560201</v>
      </c>
      <c r="DM144">
        <v>0</v>
      </c>
      <c r="DN144">
        <v>0.25607214550108598</v>
      </c>
      <c r="DO144">
        <v>1.6749273862171898E-2</v>
      </c>
      <c r="DP144">
        <v>3.6962668408033498E-3</v>
      </c>
      <c r="DQ144">
        <v>1</v>
      </c>
      <c r="DR144">
        <v>1</v>
      </c>
      <c r="DS144">
        <v>2</v>
      </c>
      <c r="DT144" t="s">
        <v>283</v>
      </c>
      <c r="DU144">
        <v>1.86707</v>
      </c>
      <c r="DV144">
        <v>1.8635699999999999</v>
      </c>
      <c r="DW144">
        <v>1.8691899999999999</v>
      </c>
      <c r="DX144">
        <v>1.8671899999999999</v>
      </c>
      <c r="DY144">
        <v>1.8717999999999999</v>
      </c>
      <c r="DZ144">
        <v>1.8643099999999999</v>
      </c>
      <c r="EA144">
        <v>1.8658399999999999</v>
      </c>
      <c r="EB144">
        <v>1.8658300000000001</v>
      </c>
      <c r="EC144" t="s">
        <v>274</v>
      </c>
      <c r="ED144" t="s">
        <v>19</v>
      </c>
      <c r="EE144" t="s">
        <v>19</v>
      </c>
      <c r="EF144" t="s">
        <v>19</v>
      </c>
      <c r="EG144" t="s">
        <v>275</v>
      </c>
      <c r="EH144" t="s">
        <v>276</v>
      </c>
      <c r="EI144" t="s">
        <v>277</v>
      </c>
      <c r="EJ144" t="s">
        <v>277</v>
      </c>
      <c r="EK144" t="s">
        <v>277</v>
      </c>
      <c r="EL144" t="s">
        <v>277</v>
      </c>
      <c r="EM144">
        <v>0</v>
      </c>
      <c r="EN144">
        <v>100</v>
      </c>
      <c r="EO144">
        <v>100</v>
      </c>
      <c r="EP144">
        <v>-0.15</v>
      </c>
      <c r="EQ144">
        <v>0.19</v>
      </c>
      <c r="ER144">
        <v>2</v>
      </c>
      <c r="ES144">
        <v>340.10599999999999</v>
      </c>
      <c r="ET144">
        <v>504.63200000000001</v>
      </c>
      <c r="EU144">
        <v>25.000699999999998</v>
      </c>
      <c r="EV144">
        <v>31.702200000000001</v>
      </c>
      <c r="EW144">
        <v>30.000399999999999</v>
      </c>
      <c r="EX144">
        <v>31.706700000000001</v>
      </c>
      <c r="EY144">
        <v>31.703600000000002</v>
      </c>
      <c r="EZ144">
        <v>22.1646</v>
      </c>
      <c r="FA144">
        <v>26.604700000000001</v>
      </c>
      <c r="FB144">
        <v>13.7781</v>
      </c>
      <c r="FC144">
        <v>25</v>
      </c>
      <c r="FD144">
        <v>400</v>
      </c>
      <c r="FE144">
        <v>21.458400000000001</v>
      </c>
      <c r="FF144">
        <v>100.96299999999999</v>
      </c>
      <c r="FG144">
        <v>101.505</v>
      </c>
    </row>
    <row r="145" spans="1:163" x14ac:dyDescent="0.2">
      <c r="A145">
        <v>129</v>
      </c>
      <c r="B145">
        <v>1566930963.7</v>
      </c>
      <c r="C145">
        <v>17615.9000000954</v>
      </c>
      <c r="D145" t="s">
        <v>925</v>
      </c>
      <c r="E145" t="s">
        <v>926</v>
      </c>
      <c r="F145" t="s">
        <v>891</v>
      </c>
      <c r="G145">
        <v>1566930963.7</v>
      </c>
      <c r="H145">
        <f t="shared" ref="H145:H159" si="116">BV145*AI145*(BT145-BU145)/(100*BN145*(1000-AI145*BT145))</f>
        <v>4.2558503558422275E-3</v>
      </c>
      <c r="I145">
        <f t="shared" ref="I145:I159" si="117">BV145*AI145*(BS145-BR145*(1000-AI145*BU145)/(1000-AI145*BT145))/(100*BN145)</f>
        <v>29.871554117999718</v>
      </c>
      <c r="J145">
        <f>BR145 - IF(AI145&gt;1, I145*BN145*100/(AK145*CB145), 0)</f>
        <v>462.00396524523666</v>
      </c>
      <c r="K145">
        <f>((Q145-H145/2)*J145-I145)/(Q145+H145/2)</f>
        <v>273.91099377711788</v>
      </c>
      <c r="L145">
        <f>K145*(BW145+BX145)/1000</f>
        <v>27.106284535094389</v>
      </c>
      <c r="M145">
        <f>(BR145 - IF(AI145&gt;1, I145*BN145*100/(AK145*CB145), 0))*(BW145+BX145)/1000</f>
        <v>45.720001105429944</v>
      </c>
      <c r="N145">
        <f t="shared" ref="N145:N159" si="118">2/((1/P145-1/O145)+SIGN(P145)*SQRT((1/P145-1/O145)*(1/P145-1/O145) + 4*BO145/((BO145+1)*(BO145+1))*(2*1/P145*1/O145-1/O145*1/O145)))</f>
        <v>0.28347244323482756</v>
      </c>
      <c r="O145">
        <f t="shared" ref="O145:O159" si="119">AF145+AE145*BN145+AD145*BN145*BN145</f>
        <v>2.2362578227586569</v>
      </c>
      <c r="P145">
        <f>H145*(1000-(1000*0.61365*EXP(17.502*T145/(240.97+T145))/(BW145+BX145)+BT145)/2)/(1000*0.61365*EXP(17.502*T145/(240.97+T145))/(BW145+BX145)-BT145)</f>
        <v>0.26491570210778942</v>
      </c>
      <c r="Q145">
        <f t="shared" ref="Q145:Q159" si="120">1/((BO145+1)/(N145/1.6)+1/(O145/1.37)) + BO145/((BO145+1)/(N145/1.6) + BO145/(O145/1.37))</f>
        <v>0.16713822873195852</v>
      </c>
      <c r="R145">
        <f t="shared" ref="R145:R159" si="121">(BK145*BM145)</f>
        <v>273.57236327571007</v>
      </c>
      <c r="S145">
        <f>(BY145+(R145+2*0.95*0.0000000567*(((BY145+$B$7)+273)^4-(BY145+273)^4)-44100*H145)/(1.84*29.3*O145+8*0.95*0.0000000567*(BY145+273)^3))</f>
        <v>29.435086423103346</v>
      </c>
      <c r="T145">
        <f>($C$7*BZ145+$D$7*CA145+$E$7*S145)</f>
        <v>29.427099999999999</v>
      </c>
      <c r="U145">
        <f>0.61365*EXP(17.502*T145/(240.97+T145))</f>
        <v>4.1222457820631915</v>
      </c>
      <c r="V145">
        <f t="shared" ref="V145:V159" si="122">(W145/X145*100)</f>
        <v>65.108994406231488</v>
      </c>
      <c r="W145">
        <f t="shared" ref="W145:W159" si="123">BT145*(BW145+BX145)/1000</f>
        <v>2.5863444099583996</v>
      </c>
      <c r="X145">
        <f t="shared" ref="X145:X159" si="124">0.61365*EXP(17.502*BY145/(240.97+BY145))</f>
        <v>3.9723304491873157</v>
      </c>
      <c r="Y145">
        <f t="shared" ref="Y145:Y159" si="125">(U145-BT145*(BW145+BX145)/1000)</f>
        <v>1.5359013721047918</v>
      </c>
      <c r="Z145">
        <f>(-H145*44100)</f>
        <v>-187.68300069264222</v>
      </c>
      <c r="AA145">
        <f>2*29.3*O145*0.92*(BY145-T145)</f>
        <v>-77.243517106179681</v>
      </c>
      <c r="AB145">
        <f>2*0.95*0.0000000567*(((BY145+$B$7)+273)^4-(T145+273)^4)</f>
        <v>-7.6126024446852849</v>
      </c>
      <c r="AC145">
        <f t="shared" ref="AC145:AC159" si="126">R145+AB145+Z145+AA145</f>
        <v>1.0332430322028614</v>
      </c>
      <c r="AD145">
        <v>-4.08148040455227E-2</v>
      </c>
      <c r="AE145">
        <v>4.5818193114314003E-2</v>
      </c>
      <c r="AF145">
        <v>3.43068160971159</v>
      </c>
      <c r="AG145">
        <v>142</v>
      </c>
      <c r="AH145">
        <v>28</v>
      </c>
      <c r="AI145">
        <f t="shared" ref="AI145:AI159" si="127">IF(AG145*$H$13&gt;=AK145,1,(AK145/(AK145-AG145*$H$13)))</f>
        <v>1.0055188118007385</v>
      </c>
      <c r="AJ145">
        <f t="shared" ref="AJ145:AJ159" si="128">(AI145-1)*100</f>
        <v>0.55188118007385434</v>
      </c>
      <c r="AK145">
        <f t="shared" ref="AK145:AK159" si="129">MAX(0,($B$13+$C$13*CB145)/(1+$D$13*CB145)*BW145/(BY145+273)*$E$13)</f>
        <v>51744.352382734098</v>
      </c>
      <c r="AL145">
        <v>0</v>
      </c>
      <c r="AM145">
        <v>0</v>
      </c>
      <c r="AN145">
        <v>0</v>
      </c>
      <c r="AO145">
        <f t="shared" ref="AO145:AO159" si="130">AN145-AM145</f>
        <v>0</v>
      </c>
      <c r="AP145" t="e">
        <f t="shared" ref="AP145:AP159" si="131">AO145/AN145</f>
        <v>#DIV/0!</v>
      </c>
      <c r="AQ145">
        <v>-1</v>
      </c>
      <c r="AR145" t="s">
        <v>927</v>
      </c>
      <c r="AS145">
        <v>770.844807692308</v>
      </c>
      <c r="AT145">
        <v>1240.3499999999999</v>
      </c>
      <c r="AU145">
        <f t="shared" ref="AU145:AU159" si="132">1-AS145/AT145</f>
        <v>0.37852637748030149</v>
      </c>
      <c r="AV145">
        <v>0.5</v>
      </c>
      <c r="AW145">
        <f t="shared" ref="AW145:AW159" si="133">BK145</f>
        <v>1429.0677001003905</v>
      </c>
      <c r="AX145">
        <f>I145</f>
        <v>29.871554117999718</v>
      </c>
      <c r="AY145">
        <f t="shared" ref="AY145:AY159" si="134">AU145*AV145*AW145</f>
        <v>270.46990984655338</v>
      </c>
      <c r="AZ145">
        <f t="shared" ref="AZ145:AZ159" si="135">BE145/AT145</f>
        <v>0.56481638247268917</v>
      </c>
      <c r="BA145">
        <f t="shared" ref="BA145:BA159" si="136">(AX145-AQ145)/AW145</f>
        <v>2.1602583359648406E-2</v>
      </c>
      <c r="BB145">
        <f t="shared" ref="BB145:BB159" si="137">(AN145-AT145)/AT145</f>
        <v>-1</v>
      </c>
      <c r="BC145" t="s">
        <v>928</v>
      </c>
      <c r="BD145">
        <v>539.78</v>
      </c>
      <c r="BE145">
        <f t="shared" ref="BE145:BE159" si="138">AT145-BD145</f>
        <v>700.56999999999994</v>
      </c>
      <c r="BF145">
        <f t="shared" ref="BF145:BF159" si="139">(AT145-AS145)/(AT145-BD145)</f>
        <v>0.67017598856315852</v>
      </c>
      <c r="BG145">
        <f t="shared" ref="BG145:BG159" si="140">(AN145-AT145)/(AN145-BD145)</f>
        <v>2.2978806180295677</v>
      </c>
      <c r="BH145">
        <f t="shared" ref="BH145:BH159" si="141">(AT145-AS145)/(AT145-AM145)</f>
        <v>0.37852637748030149</v>
      </c>
      <c r="BI145" t="e">
        <f t="shared" ref="BI145:BI159" si="142">(AN145-AT145)/(AN145-AM145)</f>
        <v>#DIV/0!</v>
      </c>
      <c r="BJ145">
        <f t="shared" ref="BJ145:BJ159" si="143">$B$11*CC145+$C$11*CD145+$F$11*CE145</f>
        <v>1699.82</v>
      </c>
      <c r="BK145">
        <f t="shared" ref="BK145:BK159" si="144">BJ145*BL145</f>
        <v>1429.0677001003905</v>
      </c>
      <c r="BL145">
        <f>($B$11*$D$9+$C$11*$D$9+$F$11*((CR145+CJ145)/MAX(CR145+CJ145+CS145, 0.1)*$I$9+CS145/MAX(CR145+CJ145+CS145, 0.1)*$J$9))/($B$11+$C$11+$F$11)</f>
        <v>0.84071707598474577</v>
      </c>
      <c r="BM145">
        <f>($B$11*$K$9+$C$11*$K$9+$F$11*((CR145+CJ145)/MAX(CR145+CJ145+CS145, 0.1)*$P$9+CS145/MAX(CR145+CJ145+CS145, 0.1)*$Q$9))/($B$11+$C$11+$F$11)</f>
        <v>0.19143415196949165</v>
      </c>
      <c r="BN145">
        <v>6</v>
      </c>
      <c r="BO145">
        <v>0.5</v>
      </c>
      <c r="BP145" t="s">
        <v>271</v>
      </c>
      <c r="BQ145">
        <v>1566930963.7</v>
      </c>
      <c r="BR145">
        <v>462.00400000000002</v>
      </c>
      <c r="BS145">
        <v>500.00400000000002</v>
      </c>
      <c r="BT145">
        <v>26.135200000000001</v>
      </c>
      <c r="BU145">
        <v>21.190799999999999</v>
      </c>
      <c r="BV145">
        <v>500.113</v>
      </c>
      <c r="BW145">
        <v>98.760199999999998</v>
      </c>
      <c r="BX145">
        <v>0.199992</v>
      </c>
      <c r="BY145">
        <v>28.7864</v>
      </c>
      <c r="BZ145">
        <v>29.427099999999999</v>
      </c>
      <c r="CA145">
        <v>999.9</v>
      </c>
      <c r="CB145">
        <v>9966.25</v>
      </c>
      <c r="CC145">
        <v>0</v>
      </c>
      <c r="CD145">
        <v>12.8416</v>
      </c>
      <c r="CE145">
        <v>1699.82</v>
      </c>
      <c r="CF145">
        <v>0.97602500000000003</v>
      </c>
      <c r="CG145">
        <v>2.3974499999999999E-2</v>
      </c>
      <c r="CH145">
        <v>0</v>
      </c>
      <c r="CI145">
        <v>770.40700000000004</v>
      </c>
      <c r="CJ145">
        <v>4.99986</v>
      </c>
      <c r="CK145">
        <v>13399</v>
      </c>
      <c r="CL145">
        <v>13807.9</v>
      </c>
      <c r="CM145">
        <v>46.686999999999998</v>
      </c>
      <c r="CN145">
        <v>48.25</v>
      </c>
      <c r="CO145">
        <v>47.436999999999998</v>
      </c>
      <c r="CP145">
        <v>47.436999999999998</v>
      </c>
      <c r="CQ145">
        <v>48.375</v>
      </c>
      <c r="CR145">
        <v>1654.19</v>
      </c>
      <c r="CS145">
        <v>40.630000000000003</v>
      </c>
      <c r="CT145">
        <v>0</v>
      </c>
      <c r="CU145">
        <v>116.39999985694899</v>
      </c>
      <c r="CV145">
        <v>770.844807692308</v>
      </c>
      <c r="CW145">
        <v>5.1794885271331602E-2</v>
      </c>
      <c r="CX145">
        <v>1.22051279312042</v>
      </c>
      <c r="CY145">
        <v>13399.8269230769</v>
      </c>
      <c r="CZ145">
        <v>15</v>
      </c>
      <c r="DA145">
        <v>1566930916.7</v>
      </c>
      <c r="DB145" t="s">
        <v>929</v>
      </c>
      <c r="DC145">
        <v>129</v>
      </c>
      <c r="DD145">
        <v>-0.161</v>
      </c>
      <c r="DE145">
        <v>0.185</v>
      </c>
      <c r="DF145">
        <v>500</v>
      </c>
      <c r="DG145">
        <v>21</v>
      </c>
      <c r="DH145">
        <v>0.06</v>
      </c>
      <c r="DI145">
        <v>0.02</v>
      </c>
      <c r="DJ145">
        <v>29.721102392732199</v>
      </c>
      <c r="DK145">
        <v>0.27579170117835999</v>
      </c>
      <c r="DL145">
        <v>7.9289446765066302E-2</v>
      </c>
      <c r="DM145">
        <v>1</v>
      </c>
      <c r="DN145">
        <v>0.27584964390434402</v>
      </c>
      <c r="DO145">
        <v>3.4939094866171298E-2</v>
      </c>
      <c r="DP145">
        <v>7.4316925940421203E-3</v>
      </c>
      <c r="DQ145">
        <v>1</v>
      </c>
      <c r="DR145">
        <v>2</v>
      </c>
      <c r="DS145">
        <v>2</v>
      </c>
      <c r="DT145" t="s">
        <v>273</v>
      </c>
      <c r="DU145">
        <v>1.86704</v>
      </c>
      <c r="DV145">
        <v>1.8635600000000001</v>
      </c>
      <c r="DW145">
        <v>1.8692</v>
      </c>
      <c r="DX145">
        <v>1.86713</v>
      </c>
      <c r="DY145">
        <v>1.8717999999999999</v>
      </c>
      <c r="DZ145">
        <v>1.8643099999999999</v>
      </c>
      <c r="EA145">
        <v>1.8658399999999999</v>
      </c>
      <c r="EB145">
        <v>1.8657999999999999</v>
      </c>
      <c r="EC145" t="s">
        <v>274</v>
      </c>
      <c r="ED145" t="s">
        <v>19</v>
      </c>
      <c r="EE145" t="s">
        <v>19</v>
      </c>
      <c r="EF145" t="s">
        <v>19</v>
      </c>
      <c r="EG145" t="s">
        <v>275</v>
      </c>
      <c r="EH145" t="s">
        <v>276</v>
      </c>
      <c r="EI145" t="s">
        <v>277</v>
      </c>
      <c r="EJ145" t="s">
        <v>277</v>
      </c>
      <c r="EK145" t="s">
        <v>277</v>
      </c>
      <c r="EL145" t="s">
        <v>277</v>
      </c>
      <c r="EM145">
        <v>0</v>
      </c>
      <c r="EN145">
        <v>100</v>
      </c>
      <c r="EO145">
        <v>100</v>
      </c>
      <c r="EP145">
        <v>-0.161</v>
      </c>
      <c r="EQ145">
        <v>0.185</v>
      </c>
      <c r="ER145">
        <v>2</v>
      </c>
      <c r="ES145">
        <v>340.065</v>
      </c>
      <c r="ET145">
        <v>504.21300000000002</v>
      </c>
      <c r="EU145">
        <v>25.000299999999999</v>
      </c>
      <c r="EV145">
        <v>31.7879</v>
      </c>
      <c r="EW145">
        <v>30.000499999999999</v>
      </c>
      <c r="EX145">
        <v>31.776399999999999</v>
      </c>
      <c r="EY145">
        <v>31.768899999999999</v>
      </c>
      <c r="EZ145">
        <v>26.482900000000001</v>
      </c>
      <c r="FA145">
        <v>27.5685</v>
      </c>
      <c r="FB145">
        <v>13.010300000000001</v>
      </c>
      <c r="FC145">
        <v>25</v>
      </c>
      <c r="FD145">
        <v>500</v>
      </c>
      <c r="FE145">
        <v>21.2194</v>
      </c>
      <c r="FF145">
        <v>100.947</v>
      </c>
      <c r="FG145">
        <v>101.48699999999999</v>
      </c>
    </row>
    <row r="146" spans="1:163" x14ac:dyDescent="0.2">
      <c r="A146">
        <v>130</v>
      </c>
      <c r="B146">
        <v>1566931073.8</v>
      </c>
      <c r="C146">
        <v>17726</v>
      </c>
      <c r="D146" t="s">
        <v>930</v>
      </c>
      <c r="E146" t="s">
        <v>931</v>
      </c>
      <c r="F146" t="s">
        <v>891</v>
      </c>
      <c r="G146">
        <v>1566931073.8</v>
      </c>
      <c r="H146">
        <f t="shared" si="116"/>
        <v>4.3583111326913225E-3</v>
      </c>
      <c r="I146">
        <f t="shared" si="117"/>
        <v>36.38051015589101</v>
      </c>
      <c r="J146">
        <f>BR146 - IF(AI146&gt;1, I146*BN146*100/(AK146*CB146), 0)</f>
        <v>553.66695723743408</v>
      </c>
      <c r="K146">
        <f>((Q146-H146/2)*J146-I146)/(Q146+H146/2)</f>
        <v>333.41641939941803</v>
      </c>
      <c r="L146">
        <f>K146*(BW146+BX146)/1000</f>
        <v>32.996206858872291</v>
      </c>
      <c r="M146">
        <f>(BR146 - IF(AI146&gt;1, I146*BN146*100/(AK146*CB146), 0))*(BW146+BX146)/1000</f>
        <v>54.793070733698428</v>
      </c>
      <c r="N146">
        <f t="shared" si="118"/>
        <v>0.29581901422507029</v>
      </c>
      <c r="O146">
        <f t="shared" si="119"/>
        <v>2.2283699022243999</v>
      </c>
      <c r="P146">
        <f>H146*(1000-(1000*0.61365*EXP(17.502*T146/(240.97+T146))/(BW146+BX146)+BT146)/2)/(1000*0.61365*EXP(17.502*T146/(240.97+T146))/(BW146+BX146)-BT146)</f>
        <v>0.27560610784626</v>
      </c>
      <c r="Q146">
        <f t="shared" si="120"/>
        <v>0.17395463915770218</v>
      </c>
      <c r="R146">
        <f t="shared" si="121"/>
        <v>273.62343494664992</v>
      </c>
      <c r="S146">
        <f>(BY146+(R146+2*0.95*0.0000000567*(((BY146+$B$7)+273)^4-(BY146+273)^4)-44100*H146)/(1.84*29.3*O146+8*0.95*0.0000000567*(BY146+273)^3))</f>
        <v>29.411722452963254</v>
      </c>
      <c r="T146">
        <f>($C$7*BZ146+$D$7*CA146+$E$7*S146)</f>
        <v>29.3383</v>
      </c>
      <c r="U146">
        <f>0.61365*EXP(17.502*T146/(240.97+T146))</f>
        <v>4.1011777522204751</v>
      </c>
      <c r="V146">
        <f t="shared" si="122"/>
        <v>65.146762928827116</v>
      </c>
      <c r="W146">
        <f t="shared" si="123"/>
        <v>2.5891048347812999</v>
      </c>
      <c r="X146">
        <f t="shared" si="124"/>
        <v>3.9742647499000046</v>
      </c>
      <c r="Y146">
        <f t="shared" si="125"/>
        <v>1.5120729174391752</v>
      </c>
      <c r="Z146">
        <f>(-H146*44100)</f>
        <v>-192.20152095168731</v>
      </c>
      <c r="AA146">
        <f>2*29.3*O146*0.92*(BY146-T146)</f>
        <v>-65.293849784700527</v>
      </c>
      <c r="AB146">
        <f>2*0.95*0.0000000567*(((BY146+$B$7)+273)^4-(T146+273)^4)</f>
        <v>-6.4551220375436857</v>
      </c>
      <c r="AC146">
        <f t="shared" si="126"/>
        <v>9.6729421727184075</v>
      </c>
      <c r="AD146">
        <v>-4.06039429876019E-2</v>
      </c>
      <c r="AE146">
        <v>4.5581483104354698E-2</v>
      </c>
      <c r="AF146">
        <v>3.4166229511519401</v>
      </c>
      <c r="AG146">
        <v>142</v>
      </c>
      <c r="AH146">
        <v>28</v>
      </c>
      <c r="AI146">
        <f t="shared" si="127"/>
        <v>1.0055466382392662</v>
      </c>
      <c r="AJ146">
        <f t="shared" si="128"/>
        <v>0.55466382392661551</v>
      </c>
      <c r="AK146">
        <f t="shared" si="129"/>
        <v>51486.18549489796</v>
      </c>
      <c r="AL146">
        <v>0</v>
      </c>
      <c r="AM146">
        <v>0</v>
      </c>
      <c r="AN146">
        <v>0</v>
      </c>
      <c r="AO146">
        <f t="shared" si="130"/>
        <v>0</v>
      </c>
      <c r="AP146" t="e">
        <f t="shared" si="131"/>
        <v>#DIV/0!</v>
      </c>
      <c r="AQ146">
        <v>-1</v>
      </c>
      <c r="AR146" t="s">
        <v>932</v>
      </c>
      <c r="AS146">
        <v>783.94384615384604</v>
      </c>
      <c r="AT146">
        <v>1315.97</v>
      </c>
      <c r="AU146">
        <f t="shared" si="132"/>
        <v>0.40428440910214825</v>
      </c>
      <c r="AV146">
        <v>0.5</v>
      </c>
      <c r="AW146">
        <f t="shared" si="133"/>
        <v>1429.3365001003717</v>
      </c>
      <c r="AX146">
        <f>I146</f>
        <v>36.38051015589101</v>
      </c>
      <c r="AY146">
        <f t="shared" si="134"/>
        <v>288.92923117560571</v>
      </c>
      <c r="AZ146">
        <f t="shared" si="135"/>
        <v>0.59196638221236042</v>
      </c>
      <c r="BA146">
        <f t="shared" si="136"/>
        <v>2.6152351215592725E-2</v>
      </c>
      <c r="BB146">
        <f t="shared" si="137"/>
        <v>-1</v>
      </c>
      <c r="BC146" t="s">
        <v>933</v>
      </c>
      <c r="BD146">
        <v>536.96</v>
      </c>
      <c r="BE146">
        <f t="shared" si="138"/>
        <v>779.01</v>
      </c>
      <c r="BF146">
        <f t="shared" si="139"/>
        <v>0.68295163585339602</v>
      </c>
      <c r="BG146">
        <f t="shared" si="140"/>
        <v>2.4507784564958284</v>
      </c>
      <c r="BH146">
        <f t="shared" si="141"/>
        <v>0.40428440910214819</v>
      </c>
      <c r="BI146" t="e">
        <f t="shared" si="142"/>
        <v>#DIV/0!</v>
      </c>
      <c r="BJ146">
        <f t="shared" si="143"/>
        <v>1700.14</v>
      </c>
      <c r="BK146">
        <f t="shared" si="144"/>
        <v>1429.3365001003717</v>
      </c>
      <c r="BL146">
        <f>($B$11*$D$9+$C$11*$D$9+$F$11*((CR146+CJ146)/MAX(CR146+CJ146+CS146, 0.1)*$I$9+CS146/MAX(CR146+CJ146+CS146, 0.1)*$J$9))/($B$11+$C$11+$F$11)</f>
        <v>0.84071694101684069</v>
      </c>
      <c r="BM146">
        <f>($B$11*$K$9+$C$11*$K$9+$F$11*((CR146+CJ146)/MAX(CR146+CJ146+CS146, 0.1)*$P$9+CS146/MAX(CR146+CJ146+CS146, 0.1)*$Q$9))/($B$11+$C$11+$F$11)</f>
        <v>0.19143388203368161</v>
      </c>
      <c r="BN146">
        <v>6</v>
      </c>
      <c r="BO146">
        <v>0.5</v>
      </c>
      <c r="BP146" t="s">
        <v>271</v>
      </c>
      <c r="BQ146">
        <v>1566931073.8</v>
      </c>
      <c r="BR146">
        <v>553.66700000000003</v>
      </c>
      <c r="BS146">
        <v>599.97299999999996</v>
      </c>
      <c r="BT146">
        <v>26.162099999999999</v>
      </c>
      <c r="BU146">
        <v>21.098400000000002</v>
      </c>
      <c r="BV146">
        <v>500.05900000000003</v>
      </c>
      <c r="BW146">
        <v>98.763999999999996</v>
      </c>
      <c r="BX146">
        <v>0.19995299999999999</v>
      </c>
      <c r="BY146">
        <v>28.794799999999999</v>
      </c>
      <c r="BZ146">
        <v>29.3383</v>
      </c>
      <c r="CA146">
        <v>999.9</v>
      </c>
      <c r="CB146">
        <v>9914.3799999999992</v>
      </c>
      <c r="CC146">
        <v>0</v>
      </c>
      <c r="CD146">
        <v>12.9621</v>
      </c>
      <c r="CE146">
        <v>1700.14</v>
      </c>
      <c r="CF146">
        <v>0.97602999999999995</v>
      </c>
      <c r="CG146">
        <v>2.3970200000000001E-2</v>
      </c>
      <c r="CH146">
        <v>0</v>
      </c>
      <c r="CI146">
        <v>783.57600000000002</v>
      </c>
      <c r="CJ146">
        <v>4.99986</v>
      </c>
      <c r="CK146">
        <v>13628.1</v>
      </c>
      <c r="CL146">
        <v>13810.5</v>
      </c>
      <c r="CM146">
        <v>46.75</v>
      </c>
      <c r="CN146">
        <v>48.25</v>
      </c>
      <c r="CO146">
        <v>47.5</v>
      </c>
      <c r="CP146">
        <v>47.5</v>
      </c>
      <c r="CQ146">
        <v>48.436999999999998</v>
      </c>
      <c r="CR146">
        <v>1654.51</v>
      </c>
      <c r="CS146">
        <v>40.630000000000003</v>
      </c>
      <c r="CT146">
        <v>0</v>
      </c>
      <c r="CU146">
        <v>109.700000047684</v>
      </c>
      <c r="CV146">
        <v>783.94384615384604</v>
      </c>
      <c r="CW146">
        <v>-2.8895042817627501</v>
      </c>
      <c r="CX146">
        <v>-49.401709543640997</v>
      </c>
      <c r="CY146">
        <v>13632.407692307699</v>
      </c>
      <c r="CZ146">
        <v>15</v>
      </c>
      <c r="DA146">
        <v>1566931028.8</v>
      </c>
      <c r="DB146" t="s">
        <v>934</v>
      </c>
      <c r="DC146">
        <v>130</v>
      </c>
      <c r="DD146">
        <v>-0.122</v>
      </c>
      <c r="DE146">
        <v>0.17699999999999999</v>
      </c>
      <c r="DF146">
        <v>600</v>
      </c>
      <c r="DG146">
        <v>21</v>
      </c>
      <c r="DH146">
        <v>0.04</v>
      </c>
      <c r="DI146">
        <v>0.01</v>
      </c>
      <c r="DJ146">
        <v>36.372160574385397</v>
      </c>
      <c r="DK146">
        <v>5.3502740525500699E-2</v>
      </c>
      <c r="DL146">
        <v>0.19693881559352699</v>
      </c>
      <c r="DM146">
        <v>1</v>
      </c>
      <c r="DN146">
        <v>0.292037440498084</v>
      </c>
      <c r="DO146">
        <v>2.22988131535591E-2</v>
      </c>
      <c r="DP146">
        <v>5.0104559821317002E-3</v>
      </c>
      <c r="DQ146">
        <v>1</v>
      </c>
      <c r="DR146">
        <v>2</v>
      </c>
      <c r="DS146">
        <v>2</v>
      </c>
      <c r="DT146" t="s">
        <v>273</v>
      </c>
      <c r="DU146">
        <v>1.8670500000000001</v>
      </c>
      <c r="DV146">
        <v>1.8635600000000001</v>
      </c>
      <c r="DW146">
        <v>1.8691899999999999</v>
      </c>
      <c r="DX146">
        <v>1.8671599999999999</v>
      </c>
      <c r="DY146">
        <v>1.8717900000000001</v>
      </c>
      <c r="DZ146">
        <v>1.8643099999999999</v>
      </c>
      <c r="EA146">
        <v>1.8658399999999999</v>
      </c>
      <c r="EB146">
        <v>1.8657900000000001</v>
      </c>
      <c r="EC146" t="s">
        <v>274</v>
      </c>
      <c r="ED146" t="s">
        <v>19</v>
      </c>
      <c r="EE146" t="s">
        <v>19</v>
      </c>
      <c r="EF146" t="s">
        <v>19</v>
      </c>
      <c r="EG146" t="s">
        <v>275</v>
      </c>
      <c r="EH146" t="s">
        <v>276</v>
      </c>
      <c r="EI146" t="s">
        <v>277</v>
      </c>
      <c r="EJ146" t="s">
        <v>277</v>
      </c>
      <c r="EK146" t="s">
        <v>277</v>
      </c>
      <c r="EL146" t="s">
        <v>277</v>
      </c>
      <c r="EM146">
        <v>0</v>
      </c>
      <c r="EN146">
        <v>100</v>
      </c>
      <c r="EO146">
        <v>100</v>
      </c>
      <c r="EP146">
        <v>-0.122</v>
      </c>
      <c r="EQ146">
        <v>0.17699999999999999</v>
      </c>
      <c r="ER146">
        <v>2</v>
      </c>
      <c r="ES146">
        <v>339.80900000000003</v>
      </c>
      <c r="ET146">
        <v>504.30700000000002</v>
      </c>
      <c r="EU146">
        <v>24.999099999999999</v>
      </c>
      <c r="EV146">
        <v>31.866499999999998</v>
      </c>
      <c r="EW146">
        <v>30.0002</v>
      </c>
      <c r="EX146">
        <v>31.843399999999999</v>
      </c>
      <c r="EY146">
        <v>31.834399999999999</v>
      </c>
      <c r="EZ146">
        <v>30.6614</v>
      </c>
      <c r="FA146">
        <v>27.778300000000002</v>
      </c>
      <c r="FB146">
        <v>12.3926</v>
      </c>
      <c r="FC146">
        <v>25</v>
      </c>
      <c r="FD146">
        <v>600</v>
      </c>
      <c r="FE146">
        <v>21.0397</v>
      </c>
      <c r="FF146">
        <v>100.934</v>
      </c>
      <c r="FG146">
        <v>101.47199999999999</v>
      </c>
    </row>
    <row r="147" spans="1:163" x14ac:dyDescent="0.2">
      <c r="A147">
        <v>131</v>
      </c>
      <c r="B147">
        <v>1566931194.3</v>
      </c>
      <c r="C147">
        <v>17846.5</v>
      </c>
      <c r="D147" t="s">
        <v>935</v>
      </c>
      <c r="E147" t="s">
        <v>936</v>
      </c>
      <c r="F147" t="s">
        <v>891</v>
      </c>
      <c r="G147">
        <v>1566931194.3</v>
      </c>
      <c r="H147">
        <f t="shared" si="116"/>
        <v>4.3513301296625503E-3</v>
      </c>
      <c r="I147">
        <f t="shared" si="117"/>
        <v>44.000687757811654</v>
      </c>
      <c r="J147">
        <f>BR147 - IF(AI147&gt;1, I147*BN147*100/(AK147*CB147), 0)</f>
        <v>743.66394886362934</v>
      </c>
      <c r="K147">
        <f>((Q147-H147/2)*J147-I147)/(Q147+H147/2)</f>
        <v>475.38334660071484</v>
      </c>
      <c r="L147">
        <f>K147*(BW147+BX147)/1000</f>
        <v>47.046949434640844</v>
      </c>
      <c r="M147">
        <f>(BR147 - IF(AI147&gt;1, I147*BN147*100/(AK147*CB147), 0))*(BW147+BX147)/1000</f>
        <v>73.597698465316611</v>
      </c>
      <c r="N147">
        <f t="shared" si="118"/>
        <v>0.29564001032787685</v>
      </c>
      <c r="O147">
        <f t="shared" si="119"/>
        <v>2.237214550249619</v>
      </c>
      <c r="P147">
        <f>H147*(1000-(1000*0.61365*EXP(17.502*T147/(240.97+T147))/(BW147+BX147)+BT147)/2)/(1000*0.61365*EXP(17.502*T147/(240.97+T147))/(BW147+BX147)-BT147)</f>
        <v>0.27552465811046439</v>
      </c>
      <c r="Q147">
        <f t="shared" si="120"/>
        <v>0.1738960102870602</v>
      </c>
      <c r="R147">
        <f t="shared" si="121"/>
        <v>273.57076728599515</v>
      </c>
      <c r="S147">
        <f>(BY147+(R147+2*0.95*0.0000000567*(((BY147+$B$7)+273)^4-(BY147+273)^4)-44100*H147)/(1.84*29.3*O147+8*0.95*0.0000000567*(BY147+273)^3))</f>
        <v>29.418224486543629</v>
      </c>
      <c r="T147">
        <f>($C$7*BZ147+$D$7*CA147+$E$7*S147)</f>
        <v>29.304400000000001</v>
      </c>
      <c r="U147">
        <f>0.61365*EXP(17.502*T147/(240.97+T147))</f>
        <v>4.093159683542396</v>
      </c>
      <c r="V147">
        <f t="shared" si="122"/>
        <v>64.965348022495775</v>
      </c>
      <c r="W147">
        <f t="shared" si="123"/>
        <v>2.5829125849271004</v>
      </c>
      <c r="X147">
        <f t="shared" si="124"/>
        <v>3.9758312139460967</v>
      </c>
      <c r="Y147">
        <f t="shared" si="125"/>
        <v>1.5102470986152956</v>
      </c>
      <c r="Z147">
        <f>(-H147*44100)</f>
        <v>-191.89365871811847</v>
      </c>
      <c r="AA147">
        <f>2*29.3*O147*0.92*(BY147-T147)</f>
        <v>-60.644071006861367</v>
      </c>
      <c r="AB147">
        <f>2*0.95*0.0000000567*(((BY147+$B$7)+273)^4-(T147+273)^4)</f>
        <v>-5.9709259002089539</v>
      </c>
      <c r="AC147">
        <f t="shared" si="126"/>
        <v>15.062111660806352</v>
      </c>
      <c r="AD147">
        <v>-4.0840424328570997E-2</v>
      </c>
      <c r="AE147">
        <v>4.5846954126495802E-2</v>
      </c>
      <c r="AF147">
        <v>3.4323881013192001</v>
      </c>
      <c r="AG147">
        <v>142</v>
      </c>
      <c r="AH147">
        <v>28</v>
      </c>
      <c r="AI147">
        <f t="shared" si="127"/>
        <v>1.0055157356120485</v>
      </c>
      <c r="AJ147">
        <f t="shared" si="128"/>
        <v>0.55157356120485446</v>
      </c>
      <c r="AK147">
        <f t="shared" si="129"/>
        <v>51773.052408464951</v>
      </c>
      <c r="AL147">
        <v>0</v>
      </c>
      <c r="AM147">
        <v>0</v>
      </c>
      <c r="AN147">
        <v>0</v>
      </c>
      <c r="AO147">
        <f t="shared" si="130"/>
        <v>0</v>
      </c>
      <c r="AP147" t="e">
        <f t="shared" si="131"/>
        <v>#DIV/0!</v>
      </c>
      <c r="AQ147">
        <v>-1</v>
      </c>
      <c r="AR147" t="s">
        <v>937</v>
      </c>
      <c r="AS147">
        <v>784.781846153846</v>
      </c>
      <c r="AT147">
        <v>1342.38</v>
      </c>
      <c r="AU147">
        <f t="shared" si="132"/>
        <v>0.41538026031835551</v>
      </c>
      <c r="AV147">
        <v>0.5</v>
      </c>
      <c r="AW147">
        <f t="shared" si="133"/>
        <v>1429.0593001003911</v>
      </c>
      <c r="AX147">
        <f>I147</f>
        <v>44.000687757811654</v>
      </c>
      <c r="AY147">
        <f t="shared" si="134"/>
        <v>296.80151204303371</v>
      </c>
      <c r="AZ147">
        <f t="shared" si="135"/>
        <v>0.60406144310850884</v>
      </c>
      <c r="BA147">
        <f t="shared" si="136"/>
        <v>3.1489727371460628E-2</v>
      </c>
      <c r="BB147">
        <f t="shared" si="137"/>
        <v>-1</v>
      </c>
      <c r="BC147" t="s">
        <v>938</v>
      </c>
      <c r="BD147">
        <v>531.5</v>
      </c>
      <c r="BE147">
        <f t="shared" si="138"/>
        <v>810.88000000000011</v>
      </c>
      <c r="BF147">
        <f t="shared" si="139"/>
        <v>0.68764571064294844</v>
      </c>
      <c r="BG147">
        <f t="shared" si="140"/>
        <v>2.5256444026340548</v>
      </c>
      <c r="BH147">
        <f t="shared" si="141"/>
        <v>0.41538026031835551</v>
      </c>
      <c r="BI147" t="e">
        <f t="shared" si="142"/>
        <v>#DIV/0!</v>
      </c>
      <c r="BJ147">
        <f t="shared" si="143"/>
        <v>1699.81</v>
      </c>
      <c r="BK147">
        <f t="shared" si="144"/>
        <v>1429.0593001003911</v>
      </c>
      <c r="BL147">
        <f>($B$11*$D$9+$C$11*$D$9+$F$11*((CR147+CJ147)/MAX(CR147+CJ147+CS147, 0.1)*$I$9+CS147/MAX(CR147+CJ147+CS147, 0.1)*$J$9))/($B$11+$C$11+$F$11)</f>
        <v>0.8407170802033116</v>
      </c>
      <c r="BM147">
        <f>($B$11*$K$9+$C$11*$K$9+$F$11*((CR147+CJ147)/MAX(CR147+CJ147+CS147, 0.1)*$P$9+CS147/MAX(CR147+CJ147+CS147, 0.1)*$Q$9))/($B$11+$C$11+$F$11)</f>
        <v>0.19143416040662334</v>
      </c>
      <c r="BN147">
        <v>6</v>
      </c>
      <c r="BO147">
        <v>0.5</v>
      </c>
      <c r="BP147" t="s">
        <v>271</v>
      </c>
      <c r="BQ147">
        <v>1566931194.3</v>
      </c>
      <c r="BR147">
        <v>743.66399999999999</v>
      </c>
      <c r="BS147">
        <v>800.053</v>
      </c>
      <c r="BT147">
        <v>26.0989</v>
      </c>
      <c r="BU147">
        <v>21.0427</v>
      </c>
      <c r="BV147">
        <v>500.04700000000003</v>
      </c>
      <c r="BW147">
        <v>98.766400000000004</v>
      </c>
      <c r="BX147">
        <v>0.19993900000000001</v>
      </c>
      <c r="BY147">
        <v>28.801600000000001</v>
      </c>
      <c r="BZ147">
        <v>29.304400000000001</v>
      </c>
      <c r="CA147">
        <v>999.9</v>
      </c>
      <c r="CB147">
        <v>9971.8799999999992</v>
      </c>
      <c r="CC147">
        <v>0</v>
      </c>
      <c r="CD147">
        <v>12.640700000000001</v>
      </c>
      <c r="CE147">
        <v>1699.81</v>
      </c>
      <c r="CF147">
        <v>0.97602500000000003</v>
      </c>
      <c r="CG147">
        <v>2.3974499999999999E-2</v>
      </c>
      <c r="CH147">
        <v>0</v>
      </c>
      <c r="CI147">
        <v>783.91800000000001</v>
      </c>
      <c r="CJ147">
        <v>4.99986</v>
      </c>
      <c r="CK147">
        <v>13638.9</v>
      </c>
      <c r="CL147">
        <v>13807.9</v>
      </c>
      <c r="CM147">
        <v>46.75</v>
      </c>
      <c r="CN147">
        <v>48.311999999999998</v>
      </c>
      <c r="CO147">
        <v>47.5</v>
      </c>
      <c r="CP147">
        <v>47.561999999999998</v>
      </c>
      <c r="CQ147">
        <v>48.5</v>
      </c>
      <c r="CR147">
        <v>1654.18</v>
      </c>
      <c r="CS147">
        <v>40.630000000000003</v>
      </c>
      <c r="CT147">
        <v>0</v>
      </c>
      <c r="CU147">
        <v>120.299999952316</v>
      </c>
      <c r="CV147">
        <v>784.781846153846</v>
      </c>
      <c r="CW147">
        <v>-7.31090597144087</v>
      </c>
      <c r="CX147">
        <v>-59.784615210193003</v>
      </c>
      <c r="CY147">
        <v>13652.9269230769</v>
      </c>
      <c r="CZ147">
        <v>15</v>
      </c>
      <c r="DA147">
        <v>1566931145.2</v>
      </c>
      <c r="DB147" t="s">
        <v>939</v>
      </c>
      <c r="DC147">
        <v>131</v>
      </c>
      <c r="DD147">
        <v>0.04</v>
      </c>
      <c r="DE147">
        <v>0.17499999999999999</v>
      </c>
      <c r="DF147">
        <v>800</v>
      </c>
      <c r="DG147">
        <v>21</v>
      </c>
      <c r="DH147">
        <v>0.04</v>
      </c>
      <c r="DI147">
        <v>0.02</v>
      </c>
      <c r="DJ147">
        <v>44.306932329979603</v>
      </c>
      <c r="DK147">
        <v>-1.4042527536196101</v>
      </c>
      <c r="DL147">
        <v>0.28539875700273099</v>
      </c>
      <c r="DM147">
        <v>0</v>
      </c>
      <c r="DN147">
        <v>0.29692130538161898</v>
      </c>
      <c r="DO147">
        <v>6.9568408427155299E-3</v>
      </c>
      <c r="DP147">
        <v>3.5758917625916698E-3</v>
      </c>
      <c r="DQ147">
        <v>1</v>
      </c>
      <c r="DR147">
        <v>1</v>
      </c>
      <c r="DS147">
        <v>2</v>
      </c>
      <c r="DT147" t="s">
        <v>283</v>
      </c>
      <c r="DU147">
        <v>1.86707</v>
      </c>
      <c r="DV147">
        <v>1.8635600000000001</v>
      </c>
      <c r="DW147">
        <v>1.8691899999999999</v>
      </c>
      <c r="DX147">
        <v>1.8671800000000001</v>
      </c>
      <c r="DY147">
        <v>1.8717999999999999</v>
      </c>
      <c r="DZ147">
        <v>1.86432</v>
      </c>
      <c r="EA147">
        <v>1.8658399999999999</v>
      </c>
      <c r="EB147">
        <v>1.86582</v>
      </c>
      <c r="EC147" t="s">
        <v>274</v>
      </c>
      <c r="ED147" t="s">
        <v>19</v>
      </c>
      <c r="EE147" t="s">
        <v>19</v>
      </c>
      <c r="EF147" t="s">
        <v>19</v>
      </c>
      <c r="EG147" t="s">
        <v>275</v>
      </c>
      <c r="EH147" t="s">
        <v>276</v>
      </c>
      <c r="EI147" t="s">
        <v>277</v>
      </c>
      <c r="EJ147" t="s">
        <v>277</v>
      </c>
      <c r="EK147" t="s">
        <v>277</v>
      </c>
      <c r="EL147" t="s">
        <v>277</v>
      </c>
      <c r="EM147">
        <v>0</v>
      </c>
      <c r="EN147">
        <v>100</v>
      </c>
      <c r="EO147">
        <v>100</v>
      </c>
      <c r="EP147">
        <v>0.04</v>
      </c>
      <c r="EQ147">
        <v>0.17499999999999999</v>
      </c>
      <c r="ER147">
        <v>2</v>
      </c>
      <c r="ES147">
        <v>339.69</v>
      </c>
      <c r="ET147">
        <v>504.60899999999998</v>
      </c>
      <c r="EU147">
        <v>24.999500000000001</v>
      </c>
      <c r="EV147">
        <v>31.9255</v>
      </c>
      <c r="EW147">
        <v>30.0001</v>
      </c>
      <c r="EX147">
        <v>31.904499999999999</v>
      </c>
      <c r="EY147">
        <v>31.895199999999999</v>
      </c>
      <c r="EZ147">
        <v>38.668999999999997</v>
      </c>
      <c r="FA147">
        <v>27.6113</v>
      </c>
      <c r="FB147">
        <v>11.7524</v>
      </c>
      <c r="FC147">
        <v>25</v>
      </c>
      <c r="FD147">
        <v>800</v>
      </c>
      <c r="FE147">
        <v>21.061499999999999</v>
      </c>
      <c r="FF147">
        <v>100.92400000000001</v>
      </c>
      <c r="FG147">
        <v>101.462</v>
      </c>
    </row>
    <row r="148" spans="1:163" x14ac:dyDescent="0.2">
      <c r="A148">
        <v>132</v>
      </c>
      <c r="B148">
        <v>1566931314.7</v>
      </c>
      <c r="C148">
        <v>17966.9000000954</v>
      </c>
      <c r="D148" t="s">
        <v>940</v>
      </c>
      <c r="E148" t="s">
        <v>941</v>
      </c>
      <c r="F148" t="s">
        <v>891</v>
      </c>
      <c r="G148">
        <v>1566931314.7</v>
      </c>
      <c r="H148">
        <f t="shared" si="116"/>
        <v>3.9390024745443192E-3</v>
      </c>
      <c r="I148">
        <f t="shared" si="117"/>
        <v>45.883346306246693</v>
      </c>
      <c r="J148">
        <f>BR148 - IF(AI148&gt;1, I148*BN148*100/(AK148*CB148), 0)</f>
        <v>940.73894685457185</v>
      </c>
      <c r="K148">
        <f>((Q148-H148/2)*J148-I148)/(Q148+H148/2)</f>
        <v>623.0749824173954</v>
      </c>
      <c r="L148">
        <f>K148*(BW148+BX148)/1000</f>
        <v>61.660595625844529</v>
      </c>
      <c r="M148">
        <f>(BR148 - IF(AI148&gt;1, I148*BN148*100/(AK148*CB148), 0))*(BW148+BX148)/1000</f>
        <v>93.097179999796992</v>
      </c>
      <c r="N148">
        <f t="shared" si="118"/>
        <v>0.26018675050992068</v>
      </c>
      <c r="O148">
        <f t="shared" si="119"/>
        <v>2.2398179784864842</v>
      </c>
      <c r="P148">
        <f>H148*(1000-(1000*0.61365*EXP(17.502*T148/(240.97+T148))/(BW148+BX148)+BT148)/2)/(1000*0.61365*EXP(17.502*T148/(240.97+T148))/(BW148+BX148)-BT148)</f>
        <v>0.24448613057056579</v>
      </c>
      <c r="Q148">
        <f t="shared" si="120"/>
        <v>0.15413545524926739</v>
      </c>
      <c r="R148">
        <f t="shared" si="121"/>
        <v>273.61442086885091</v>
      </c>
      <c r="S148">
        <f>(BY148+(R148+2*0.95*0.0000000567*(((BY148+$B$7)+273)^4-(BY148+273)^4)-44100*H148)/(1.84*29.3*O148+8*0.95*0.0000000567*(BY148+273)^3))</f>
        <v>29.563628105955157</v>
      </c>
      <c r="T148">
        <f>($C$7*BZ148+$D$7*CA148+$E$7*S148)</f>
        <v>29.411200000000001</v>
      </c>
      <c r="U148">
        <f>0.61365*EXP(17.502*T148/(240.97+T148))</f>
        <v>4.1184665462759567</v>
      </c>
      <c r="V148">
        <f t="shared" si="122"/>
        <v>64.809562719984314</v>
      </c>
      <c r="W148">
        <f t="shared" si="123"/>
        <v>2.578003276779</v>
      </c>
      <c r="X148">
        <f t="shared" si="124"/>
        <v>3.9778131013126883</v>
      </c>
      <c r="Y148">
        <f t="shared" si="125"/>
        <v>1.5404632694969567</v>
      </c>
      <c r="Z148">
        <f>(-H148*44100)</f>
        <v>-173.71000912740448</v>
      </c>
      <c r="AA148">
        <f>2*29.3*O148*0.92*(BY148-T148)</f>
        <v>-72.572593180554492</v>
      </c>
      <c r="AB148">
        <f>2*0.95*0.0000000567*(((BY148+$B$7)+273)^4-(T148+273)^4)</f>
        <v>-7.1411782625322733</v>
      </c>
      <c r="AC148">
        <f t="shared" si="126"/>
        <v>20.190640298359682</v>
      </c>
      <c r="AD148">
        <v>-4.0910191151385299E-2</v>
      </c>
      <c r="AE148">
        <v>4.5925273497014203E-2</v>
      </c>
      <c r="AF148">
        <v>3.4370332189542698</v>
      </c>
      <c r="AG148">
        <v>142</v>
      </c>
      <c r="AH148">
        <v>28</v>
      </c>
      <c r="AI148">
        <f t="shared" si="127"/>
        <v>1.0055068275196581</v>
      </c>
      <c r="AJ148">
        <f t="shared" si="128"/>
        <v>0.55068275196581418</v>
      </c>
      <c r="AK148">
        <f t="shared" si="129"/>
        <v>51856.343420268662</v>
      </c>
      <c r="AL148">
        <v>0</v>
      </c>
      <c r="AM148">
        <v>0</v>
      </c>
      <c r="AN148">
        <v>0</v>
      </c>
      <c r="AO148">
        <f t="shared" si="130"/>
        <v>0</v>
      </c>
      <c r="AP148" t="e">
        <f t="shared" si="131"/>
        <v>#DIV/0!</v>
      </c>
      <c r="AQ148">
        <v>-1</v>
      </c>
      <c r="AR148" t="s">
        <v>942</v>
      </c>
      <c r="AS148">
        <v>773.47830769230802</v>
      </c>
      <c r="AT148">
        <v>1307.6600000000001</v>
      </c>
      <c r="AU148">
        <f t="shared" si="132"/>
        <v>0.40850197475467021</v>
      </c>
      <c r="AV148">
        <v>0.5</v>
      </c>
      <c r="AW148">
        <f t="shared" si="133"/>
        <v>1429.2864001003998</v>
      </c>
      <c r="AX148">
        <f>I148</f>
        <v>45.883346306246693</v>
      </c>
      <c r="AY148">
        <f t="shared" si="134"/>
        <v>291.93315846550348</v>
      </c>
      <c r="AZ148">
        <f t="shared" si="135"/>
        <v>0.59761711759937608</v>
      </c>
      <c r="BA148">
        <f t="shared" si="136"/>
        <v>3.2801925704290885E-2</v>
      </c>
      <c r="BB148">
        <f t="shared" si="137"/>
        <v>-1</v>
      </c>
      <c r="BC148" t="s">
        <v>943</v>
      </c>
      <c r="BD148">
        <v>526.17999999999995</v>
      </c>
      <c r="BE148">
        <f t="shared" si="138"/>
        <v>781.48000000000013</v>
      </c>
      <c r="BF148">
        <f t="shared" si="139"/>
        <v>0.6835513286426933</v>
      </c>
      <c r="BG148">
        <f t="shared" si="140"/>
        <v>2.4851951803565324</v>
      </c>
      <c r="BH148">
        <f t="shared" si="141"/>
        <v>0.40850197475467021</v>
      </c>
      <c r="BI148" t="e">
        <f t="shared" si="142"/>
        <v>#DIV/0!</v>
      </c>
      <c r="BJ148">
        <f t="shared" si="143"/>
        <v>1700.08</v>
      </c>
      <c r="BK148">
        <f t="shared" si="144"/>
        <v>1429.2864001003998</v>
      </c>
      <c r="BL148">
        <f>($B$11*$D$9+$C$11*$D$9+$F$11*((CR148+CJ148)/MAX(CR148+CJ148+CS148, 0.1)*$I$9+CS148/MAX(CR148+CJ148+CS148, 0.1)*$J$9))/($B$11+$C$11+$F$11)</f>
        <v>0.84071714278175136</v>
      </c>
      <c r="BM148">
        <f>($B$11*$K$9+$C$11*$K$9+$F$11*((CR148+CJ148)/MAX(CR148+CJ148+CS148, 0.1)*$P$9+CS148/MAX(CR148+CJ148+CS148, 0.1)*$Q$9))/($B$11+$C$11+$F$11)</f>
        <v>0.19143428556350287</v>
      </c>
      <c r="BN148">
        <v>6</v>
      </c>
      <c r="BO148">
        <v>0.5</v>
      </c>
      <c r="BP148" t="s">
        <v>271</v>
      </c>
      <c r="BQ148">
        <v>1566931314.7</v>
      </c>
      <c r="BR148">
        <v>940.73900000000003</v>
      </c>
      <c r="BS148">
        <v>999.947</v>
      </c>
      <c r="BT148">
        <v>26.0505</v>
      </c>
      <c r="BU148">
        <v>21.4725</v>
      </c>
      <c r="BV148">
        <v>499.976</v>
      </c>
      <c r="BW148">
        <v>98.761799999999994</v>
      </c>
      <c r="BX148">
        <v>0.199958</v>
      </c>
      <c r="BY148">
        <v>28.810199999999998</v>
      </c>
      <c r="BZ148">
        <v>29.411200000000001</v>
      </c>
      <c r="CA148">
        <v>999.9</v>
      </c>
      <c r="CB148">
        <v>9989.3799999999992</v>
      </c>
      <c r="CC148">
        <v>0</v>
      </c>
      <c r="CD148">
        <v>10.6576</v>
      </c>
      <c r="CE148">
        <v>1700.08</v>
      </c>
      <c r="CF148">
        <v>0.97602500000000003</v>
      </c>
      <c r="CG148">
        <v>2.3974499999999999E-2</v>
      </c>
      <c r="CH148">
        <v>0</v>
      </c>
      <c r="CI148">
        <v>773.05700000000002</v>
      </c>
      <c r="CJ148">
        <v>4.99986</v>
      </c>
      <c r="CK148">
        <v>13404.7</v>
      </c>
      <c r="CL148">
        <v>13810.1</v>
      </c>
      <c r="CM148">
        <v>46.75</v>
      </c>
      <c r="CN148">
        <v>48.375</v>
      </c>
      <c r="CO148">
        <v>47.561999999999998</v>
      </c>
      <c r="CP148">
        <v>47.561999999999998</v>
      </c>
      <c r="CQ148">
        <v>48.561999999999998</v>
      </c>
      <c r="CR148">
        <v>1654.44</v>
      </c>
      <c r="CS148">
        <v>40.64</v>
      </c>
      <c r="CT148">
        <v>0</v>
      </c>
      <c r="CU148">
        <v>119.799999952316</v>
      </c>
      <c r="CV148">
        <v>773.47830769230802</v>
      </c>
      <c r="CW148">
        <v>-6.2262564048961204</v>
      </c>
      <c r="CX148">
        <v>-102.29401695137101</v>
      </c>
      <c r="CY148">
        <v>13416.2730769231</v>
      </c>
      <c r="CZ148">
        <v>15</v>
      </c>
      <c r="DA148">
        <v>1566931278.3</v>
      </c>
      <c r="DB148" t="s">
        <v>944</v>
      </c>
      <c r="DC148">
        <v>132</v>
      </c>
      <c r="DD148">
        <v>0.152</v>
      </c>
      <c r="DE148">
        <v>0.18</v>
      </c>
      <c r="DF148">
        <v>1000</v>
      </c>
      <c r="DG148">
        <v>21</v>
      </c>
      <c r="DH148">
        <v>0.04</v>
      </c>
      <c r="DI148">
        <v>0.02</v>
      </c>
      <c r="DJ148">
        <v>39.145579548470998</v>
      </c>
      <c r="DK148">
        <v>55.636389381693299</v>
      </c>
      <c r="DL148">
        <v>15.868774886928801</v>
      </c>
      <c r="DM148">
        <v>0</v>
      </c>
      <c r="DN148">
        <v>0.216147717098747</v>
      </c>
      <c r="DO148">
        <v>0.326138613015095</v>
      </c>
      <c r="DP148">
        <v>8.9715196607900505E-2</v>
      </c>
      <c r="DQ148">
        <v>1</v>
      </c>
      <c r="DR148">
        <v>1</v>
      </c>
      <c r="DS148">
        <v>2</v>
      </c>
      <c r="DT148" t="s">
        <v>283</v>
      </c>
      <c r="DU148">
        <v>1.8670500000000001</v>
      </c>
      <c r="DV148">
        <v>1.8635600000000001</v>
      </c>
      <c r="DW148">
        <v>1.8692</v>
      </c>
      <c r="DX148">
        <v>1.86714</v>
      </c>
      <c r="DY148">
        <v>1.8717999999999999</v>
      </c>
      <c r="DZ148">
        <v>1.86429</v>
      </c>
      <c r="EA148">
        <v>1.8658399999999999</v>
      </c>
      <c r="EB148">
        <v>1.8657900000000001</v>
      </c>
      <c r="EC148" t="s">
        <v>274</v>
      </c>
      <c r="ED148" t="s">
        <v>19</v>
      </c>
      <c r="EE148" t="s">
        <v>19</v>
      </c>
      <c r="EF148" t="s">
        <v>19</v>
      </c>
      <c r="EG148" t="s">
        <v>275</v>
      </c>
      <c r="EH148" t="s">
        <v>276</v>
      </c>
      <c r="EI148" t="s">
        <v>277</v>
      </c>
      <c r="EJ148" t="s">
        <v>277</v>
      </c>
      <c r="EK148" t="s">
        <v>277</v>
      </c>
      <c r="EL148" t="s">
        <v>277</v>
      </c>
      <c r="EM148">
        <v>0</v>
      </c>
      <c r="EN148">
        <v>100</v>
      </c>
      <c r="EO148">
        <v>100</v>
      </c>
      <c r="EP148">
        <v>0.152</v>
      </c>
      <c r="EQ148">
        <v>0.18</v>
      </c>
      <c r="ER148">
        <v>2</v>
      </c>
      <c r="ES148">
        <v>340.053</v>
      </c>
      <c r="ET148">
        <v>505.28199999999998</v>
      </c>
      <c r="EU148">
        <v>24.999300000000002</v>
      </c>
      <c r="EV148">
        <v>31.9621</v>
      </c>
      <c r="EW148">
        <v>30.0001</v>
      </c>
      <c r="EX148">
        <v>31.950099999999999</v>
      </c>
      <c r="EY148">
        <v>31.941199999999998</v>
      </c>
      <c r="EZ148">
        <v>46.320599999999999</v>
      </c>
      <c r="FA148">
        <v>25.688700000000001</v>
      </c>
      <c r="FB148">
        <v>11.5162</v>
      </c>
      <c r="FC148">
        <v>25</v>
      </c>
      <c r="FD148">
        <v>1000</v>
      </c>
      <c r="FE148">
        <v>21.508800000000001</v>
      </c>
      <c r="FF148">
        <v>100.92</v>
      </c>
      <c r="FG148">
        <v>101.456</v>
      </c>
    </row>
    <row r="149" spans="1:163" x14ac:dyDescent="0.2">
      <c r="A149">
        <v>133</v>
      </c>
      <c r="B149">
        <v>1566931607.8</v>
      </c>
      <c r="C149">
        <v>18260</v>
      </c>
      <c r="D149" t="s">
        <v>945</v>
      </c>
      <c r="E149" t="s">
        <v>946</v>
      </c>
      <c r="F149" t="s">
        <v>947</v>
      </c>
      <c r="G149">
        <v>1566931607.8</v>
      </c>
      <c r="H149">
        <f t="shared" si="116"/>
        <v>5.3447965037780338E-3</v>
      </c>
      <c r="I149">
        <f t="shared" si="117"/>
        <v>26.37862469962888</v>
      </c>
      <c r="J149">
        <f>BR149 - IF(AI149&gt;1, I149*BN149*100/(AK149*CB149), 0)</f>
        <v>366.10196947130083</v>
      </c>
      <c r="K149">
        <f>((Q149-H149/2)*J149-I149)/(Q149+H149/2)</f>
        <v>236.59638420751418</v>
      </c>
      <c r="L149">
        <f>K149*(BW149+BX149)/1000</f>
        <v>23.414441284785191</v>
      </c>
      <c r="M149">
        <f>(BR149 - IF(AI149&gt;1, I149*BN149*100/(AK149*CB149), 0))*(BW149+BX149)/1000</f>
        <v>36.230786438864563</v>
      </c>
      <c r="N149">
        <f t="shared" si="118"/>
        <v>0.3730244043339716</v>
      </c>
      <c r="O149">
        <f t="shared" si="119"/>
        <v>2.2403238522878475</v>
      </c>
      <c r="P149">
        <f>H149*(1000-(1000*0.61365*EXP(17.502*T149/(240.97+T149))/(BW149+BX149)+BT149)/2)/(1000*0.61365*EXP(17.502*T149/(240.97+T149))/(BW149+BX149)-BT149)</f>
        <v>0.34163960422841466</v>
      </c>
      <c r="Q149">
        <f t="shared" si="120"/>
        <v>0.21612407425831009</v>
      </c>
      <c r="R149">
        <f t="shared" si="121"/>
        <v>273.59048102316927</v>
      </c>
      <c r="S149">
        <f>(BY149+(R149+2*0.95*0.0000000567*(((BY149+$B$7)+273)^4-(BY149+273)^4)-44100*H149)/(1.84*29.3*O149+8*0.95*0.0000000567*(BY149+273)^3))</f>
        <v>29.039864454101831</v>
      </c>
      <c r="T149">
        <f>($C$7*BZ149+$D$7*CA149+$E$7*S149)</f>
        <v>29.1252</v>
      </c>
      <c r="U149">
        <f>0.61365*EXP(17.502*T149/(240.97+T149))</f>
        <v>4.051001743396621</v>
      </c>
      <c r="V149">
        <f t="shared" si="122"/>
        <v>64.425708622419805</v>
      </c>
      <c r="W149">
        <f t="shared" si="123"/>
        <v>2.5544298894464004</v>
      </c>
      <c r="X149">
        <f t="shared" si="124"/>
        <v>3.9649232333898956</v>
      </c>
      <c r="Y149">
        <f t="shared" si="125"/>
        <v>1.4965718539502206</v>
      </c>
      <c r="Z149">
        <f>(-H149*44100)</f>
        <v>-235.7055258166113</v>
      </c>
      <c r="AA149">
        <f>2*29.3*O149*0.92*(BY149-T149)</f>
        <v>-44.809505963605083</v>
      </c>
      <c r="AB149">
        <f>2*0.95*0.0000000567*(((BY149+$B$7)+273)^4-(T149+273)^4)</f>
        <v>-4.400797470675573</v>
      </c>
      <c r="AC149">
        <f t="shared" si="126"/>
        <v>-11.325348227722678</v>
      </c>
      <c r="AD149">
        <v>-4.0923755985344798E-2</v>
      </c>
      <c r="AE149">
        <v>4.5940501211478399E-2</v>
      </c>
      <c r="AF149">
        <v>3.4379360604913898</v>
      </c>
      <c r="AG149">
        <v>144</v>
      </c>
      <c r="AH149">
        <v>29</v>
      </c>
      <c r="AI149">
        <f t="shared" si="127"/>
        <v>1.0055819896992304</v>
      </c>
      <c r="AJ149">
        <f t="shared" si="128"/>
        <v>0.55819896992304052</v>
      </c>
      <c r="AK149">
        <f t="shared" si="129"/>
        <v>51882.505815677825</v>
      </c>
      <c r="AL149">
        <v>0</v>
      </c>
      <c r="AM149">
        <v>0</v>
      </c>
      <c r="AN149">
        <v>0</v>
      </c>
      <c r="AO149">
        <f t="shared" si="130"/>
        <v>0</v>
      </c>
      <c r="AP149" t="e">
        <f t="shared" si="131"/>
        <v>#DIV/0!</v>
      </c>
      <c r="AQ149">
        <v>-1</v>
      </c>
      <c r="AR149" t="s">
        <v>948</v>
      </c>
      <c r="AS149">
        <v>746.58565384615395</v>
      </c>
      <c r="AT149">
        <v>1166.24</v>
      </c>
      <c r="AU149">
        <f t="shared" si="132"/>
        <v>0.35983532219255565</v>
      </c>
      <c r="AV149">
        <v>0.5</v>
      </c>
      <c r="AW149">
        <f t="shared" si="133"/>
        <v>1429.1604001004087</v>
      </c>
      <c r="AX149">
        <f>I149</f>
        <v>26.37862469962888</v>
      </c>
      <c r="AY149">
        <f t="shared" si="134"/>
        <v>257.13119651748616</v>
      </c>
      <c r="AZ149">
        <f t="shared" si="135"/>
        <v>0.55835848538894228</v>
      </c>
      <c r="BA149">
        <f t="shared" si="136"/>
        <v>1.9157139183051348E-2</v>
      </c>
      <c r="BB149">
        <f t="shared" si="137"/>
        <v>-1</v>
      </c>
      <c r="BC149" t="s">
        <v>949</v>
      </c>
      <c r="BD149">
        <v>515.05999999999995</v>
      </c>
      <c r="BE149">
        <f t="shared" si="138"/>
        <v>651.18000000000006</v>
      </c>
      <c r="BF149">
        <f t="shared" si="139"/>
        <v>0.64445214250106886</v>
      </c>
      <c r="BG149">
        <f t="shared" si="140"/>
        <v>2.2642798897215859</v>
      </c>
      <c r="BH149">
        <f t="shared" si="141"/>
        <v>0.3598353221925556</v>
      </c>
      <c r="BI149" t="e">
        <f t="shared" si="142"/>
        <v>#DIV/0!</v>
      </c>
      <c r="BJ149">
        <f t="shared" si="143"/>
        <v>1699.93</v>
      </c>
      <c r="BK149">
        <f t="shared" si="144"/>
        <v>1429.1604001004087</v>
      </c>
      <c r="BL149">
        <f>($B$11*$D$9+$C$11*$D$9+$F$11*((CR149+CJ149)/MAX(CR149+CJ149+CS149, 0.1)*$I$9+CS149/MAX(CR149+CJ149+CS149, 0.1)*$J$9))/($B$11+$C$11+$F$11)</f>
        <v>0.84071720606166644</v>
      </c>
      <c r="BM149">
        <f>($B$11*$K$9+$C$11*$K$9+$F$11*((CR149+CJ149)/MAX(CR149+CJ149+CS149, 0.1)*$P$9+CS149/MAX(CR149+CJ149+CS149, 0.1)*$Q$9))/($B$11+$C$11+$F$11)</f>
        <v>0.19143441212333312</v>
      </c>
      <c r="BN149">
        <v>6</v>
      </c>
      <c r="BO149">
        <v>0.5</v>
      </c>
      <c r="BP149" t="s">
        <v>271</v>
      </c>
      <c r="BQ149">
        <v>1566931607.8</v>
      </c>
      <c r="BR149">
        <v>366.10199999999998</v>
      </c>
      <c r="BS149">
        <v>399.92</v>
      </c>
      <c r="BT149">
        <v>25.811800000000002</v>
      </c>
      <c r="BU149">
        <v>19.6008</v>
      </c>
      <c r="BV149">
        <v>500.12900000000002</v>
      </c>
      <c r="BW149">
        <v>98.7637</v>
      </c>
      <c r="BX149">
        <v>0.19994799999999999</v>
      </c>
      <c r="BY149">
        <v>28.754200000000001</v>
      </c>
      <c r="BZ149">
        <v>29.1252</v>
      </c>
      <c r="CA149">
        <v>999.9</v>
      </c>
      <c r="CB149">
        <v>9992.5</v>
      </c>
      <c r="CC149">
        <v>0</v>
      </c>
      <c r="CD149">
        <v>12.9541</v>
      </c>
      <c r="CE149">
        <v>1699.93</v>
      </c>
      <c r="CF149">
        <v>0.97602299999999997</v>
      </c>
      <c r="CG149">
        <v>2.3976500000000001E-2</v>
      </c>
      <c r="CH149">
        <v>0</v>
      </c>
      <c r="CI149">
        <v>743.18600000000004</v>
      </c>
      <c r="CJ149">
        <v>4.99986</v>
      </c>
      <c r="CK149">
        <v>12940.2</v>
      </c>
      <c r="CL149">
        <v>13808.8</v>
      </c>
      <c r="CM149">
        <v>46.811999999999998</v>
      </c>
      <c r="CN149">
        <v>48.375</v>
      </c>
      <c r="CO149">
        <v>47.561999999999998</v>
      </c>
      <c r="CP149">
        <v>47.625</v>
      </c>
      <c r="CQ149">
        <v>48.5</v>
      </c>
      <c r="CR149">
        <v>1654.29</v>
      </c>
      <c r="CS149">
        <v>40.64</v>
      </c>
      <c r="CT149">
        <v>0</v>
      </c>
      <c r="CU149">
        <v>292.799999952316</v>
      </c>
      <c r="CV149">
        <v>746.58565384615395</v>
      </c>
      <c r="CW149">
        <v>-29.615692267057099</v>
      </c>
      <c r="CX149">
        <v>-489.582905335666</v>
      </c>
      <c r="CY149">
        <v>13000.45</v>
      </c>
      <c r="CZ149">
        <v>15</v>
      </c>
      <c r="DA149">
        <v>1566931562.8</v>
      </c>
      <c r="DB149" t="s">
        <v>950</v>
      </c>
      <c r="DC149">
        <v>133</v>
      </c>
      <c r="DD149">
        <v>-0.27800000000000002</v>
      </c>
      <c r="DE149">
        <v>0.13800000000000001</v>
      </c>
      <c r="DF149">
        <v>400</v>
      </c>
      <c r="DG149">
        <v>19</v>
      </c>
      <c r="DH149">
        <v>0.05</v>
      </c>
      <c r="DI149">
        <v>0.01</v>
      </c>
      <c r="DJ149">
        <v>26.438459784530899</v>
      </c>
      <c r="DK149">
        <v>-0.18988429433587101</v>
      </c>
      <c r="DL149">
        <v>0.107818729747785</v>
      </c>
      <c r="DM149">
        <v>1</v>
      </c>
      <c r="DN149">
        <v>0.39905612885003</v>
      </c>
      <c r="DO149">
        <v>-5.5479963493106299E-2</v>
      </c>
      <c r="DP149">
        <v>1.1119960574343399E-2</v>
      </c>
      <c r="DQ149">
        <v>1</v>
      </c>
      <c r="DR149">
        <v>2</v>
      </c>
      <c r="DS149">
        <v>2</v>
      </c>
      <c r="DT149" t="s">
        <v>273</v>
      </c>
      <c r="DU149">
        <v>1.8670599999999999</v>
      </c>
      <c r="DV149">
        <v>1.8635600000000001</v>
      </c>
      <c r="DW149">
        <v>1.86917</v>
      </c>
      <c r="DX149">
        <v>1.86717</v>
      </c>
      <c r="DY149">
        <v>1.8717999999999999</v>
      </c>
      <c r="DZ149">
        <v>1.8643099999999999</v>
      </c>
      <c r="EA149">
        <v>1.8658399999999999</v>
      </c>
      <c r="EB149">
        <v>1.86575</v>
      </c>
      <c r="EC149" t="s">
        <v>274</v>
      </c>
      <c r="ED149" t="s">
        <v>19</v>
      </c>
      <c r="EE149" t="s">
        <v>19</v>
      </c>
      <c r="EF149" t="s">
        <v>19</v>
      </c>
      <c r="EG149" t="s">
        <v>275</v>
      </c>
      <c r="EH149" t="s">
        <v>276</v>
      </c>
      <c r="EI149" t="s">
        <v>277</v>
      </c>
      <c r="EJ149" t="s">
        <v>277</v>
      </c>
      <c r="EK149" t="s">
        <v>277</v>
      </c>
      <c r="EL149" t="s">
        <v>277</v>
      </c>
      <c r="EM149">
        <v>0</v>
      </c>
      <c r="EN149">
        <v>100</v>
      </c>
      <c r="EO149">
        <v>100</v>
      </c>
      <c r="EP149">
        <v>-0.27800000000000002</v>
      </c>
      <c r="EQ149">
        <v>0.13800000000000001</v>
      </c>
      <c r="ER149">
        <v>2</v>
      </c>
      <c r="ES149">
        <v>338.036</v>
      </c>
      <c r="ET149">
        <v>502.7</v>
      </c>
      <c r="EU149">
        <v>24.998799999999999</v>
      </c>
      <c r="EV149">
        <v>32.019100000000002</v>
      </c>
      <c r="EW149">
        <v>30.000299999999999</v>
      </c>
      <c r="EX149">
        <v>32.0261</v>
      </c>
      <c r="EY149">
        <v>32.0214</v>
      </c>
      <c r="EZ149">
        <v>22.146899999999999</v>
      </c>
      <c r="FA149">
        <v>31.430099999999999</v>
      </c>
      <c r="FB149">
        <v>8.2577800000000003</v>
      </c>
      <c r="FC149">
        <v>25</v>
      </c>
      <c r="FD149">
        <v>400</v>
      </c>
      <c r="FE149">
        <v>19.758400000000002</v>
      </c>
      <c r="FF149">
        <v>100.90600000000001</v>
      </c>
      <c r="FG149">
        <v>101.446</v>
      </c>
    </row>
    <row r="150" spans="1:163" x14ac:dyDescent="0.2">
      <c r="A150">
        <v>134</v>
      </c>
      <c r="B150">
        <v>1566931682.8</v>
      </c>
      <c r="C150">
        <v>18335</v>
      </c>
      <c r="D150" t="s">
        <v>951</v>
      </c>
      <c r="E150" t="s">
        <v>952</v>
      </c>
      <c r="F150" t="s">
        <v>947</v>
      </c>
      <c r="G150">
        <v>1566931682.8</v>
      </c>
      <c r="H150">
        <f t="shared" si="116"/>
        <v>4.6136590783884312E-3</v>
      </c>
      <c r="I150">
        <f t="shared" si="117"/>
        <v>18.21829068560228</v>
      </c>
      <c r="J150">
        <f>BR150 - IF(AI150&gt;1, I150*BN150*100/(AK150*CB150), 0)</f>
        <v>276.67097902447381</v>
      </c>
      <c r="K150">
        <f>((Q150-H150/2)*J150-I150)/(Q150+H150/2)</f>
        <v>168.59923749964415</v>
      </c>
      <c r="L150">
        <f>K150*(BW150+BX150)/1000</f>
        <v>16.685099660017045</v>
      </c>
      <c r="M150">
        <f>(BR150 - IF(AI150&gt;1, I150*BN150*100/(AK150*CB150), 0))*(BW150+BX150)/1000</f>
        <v>27.380211954206342</v>
      </c>
      <c r="N150">
        <f t="shared" si="118"/>
        <v>0.30314582421961217</v>
      </c>
      <c r="O150">
        <f t="shared" si="119"/>
        <v>2.2444192740134268</v>
      </c>
      <c r="P150">
        <f>H150*(1000-(1000*0.61365*EXP(17.502*T150/(240.97+T150))/(BW150+BX150)+BT150)/2)/(1000*0.61365*EXP(17.502*T150/(240.97+T150))/(BW150+BX150)-BT150)</f>
        <v>0.28209793272703809</v>
      </c>
      <c r="Q150">
        <f t="shared" si="120"/>
        <v>0.1780803464667205</v>
      </c>
      <c r="R150">
        <f t="shared" si="121"/>
        <v>273.56973315693386</v>
      </c>
      <c r="S150">
        <f>(BY150+(R150+2*0.95*0.0000000567*(((BY150+$B$7)+273)^4-(BY150+273)^4)-44100*H150)/(1.84*29.3*O150+8*0.95*0.0000000567*(BY150+273)^3))</f>
        <v>29.305341989591582</v>
      </c>
      <c r="T150">
        <f>($C$7*BZ150+$D$7*CA150+$E$7*S150)</f>
        <v>29.435700000000001</v>
      </c>
      <c r="U150">
        <f>0.61365*EXP(17.502*T150/(240.97+T150))</f>
        <v>4.1242911565806377</v>
      </c>
      <c r="V150">
        <f t="shared" si="122"/>
        <v>64.489559608648804</v>
      </c>
      <c r="W150">
        <f t="shared" si="123"/>
        <v>2.5604321577353999</v>
      </c>
      <c r="X150">
        <f t="shared" si="124"/>
        <v>3.9703049195454825</v>
      </c>
      <c r="Y150">
        <f t="shared" si="125"/>
        <v>1.5638589988452378</v>
      </c>
      <c r="Z150">
        <f>(-H150*44100)</f>
        <v>-203.46236535692981</v>
      </c>
      <c r="AA150">
        <f>2*29.3*O150*0.92*(BY150-T150)</f>
        <v>-79.630844903792791</v>
      </c>
      <c r="AB150">
        <f>2*0.95*0.0000000567*(((BY150+$B$7)+273)^4-(T150+273)^4)</f>
        <v>-7.8193366693605757</v>
      </c>
      <c r="AC150">
        <f t="shared" si="126"/>
        <v>-17.342813773149288</v>
      </c>
      <c r="AD150">
        <v>-4.1033674229135099E-2</v>
      </c>
      <c r="AE150">
        <v>4.6063894069500101E-2</v>
      </c>
      <c r="AF150">
        <v>3.4452481818452898</v>
      </c>
      <c r="AG150">
        <v>144</v>
      </c>
      <c r="AH150">
        <v>29</v>
      </c>
      <c r="AI150">
        <f t="shared" si="127"/>
        <v>1.0055680052514524</v>
      </c>
      <c r="AJ150">
        <f t="shared" si="128"/>
        <v>0.55680052514524014</v>
      </c>
      <c r="AK150">
        <f t="shared" si="129"/>
        <v>52012.089147523118</v>
      </c>
      <c r="AL150">
        <v>0</v>
      </c>
      <c r="AM150">
        <v>0</v>
      </c>
      <c r="AN150">
        <v>0</v>
      </c>
      <c r="AO150">
        <f t="shared" si="130"/>
        <v>0</v>
      </c>
      <c r="AP150" t="e">
        <f t="shared" si="131"/>
        <v>#DIV/0!</v>
      </c>
      <c r="AQ150">
        <v>-1</v>
      </c>
      <c r="AR150" t="s">
        <v>953</v>
      </c>
      <c r="AS150">
        <v>705.50242307692304</v>
      </c>
      <c r="AT150">
        <v>1067.8499999999999</v>
      </c>
      <c r="AU150">
        <f t="shared" si="132"/>
        <v>0.33932441534211444</v>
      </c>
      <c r="AV150">
        <v>0.5</v>
      </c>
      <c r="AW150">
        <f t="shared" si="133"/>
        <v>1429.0512001004163</v>
      </c>
      <c r="AX150">
        <f>I150</f>
        <v>18.21829068560228</v>
      </c>
      <c r="AY150">
        <f t="shared" si="134"/>
        <v>242.45598148401038</v>
      </c>
      <c r="AZ150">
        <f t="shared" si="135"/>
        <v>0.51579341667837242</v>
      </c>
      <c r="BA150">
        <f t="shared" si="136"/>
        <v>1.3448287006268113E-2</v>
      </c>
      <c r="BB150">
        <f t="shared" si="137"/>
        <v>-1</v>
      </c>
      <c r="BC150" t="s">
        <v>954</v>
      </c>
      <c r="BD150">
        <v>517.05999999999995</v>
      </c>
      <c r="BE150">
        <f t="shared" si="138"/>
        <v>550.79</v>
      </c>
      <c r="BF150">
        <f t="shared" si="139"/>
        <v>0.65786883734831225</v>
      </c>
      <c r="BG150">
        <f t="shared" si="140"/>
        <v>2.0652342087958844</v>
      </c>
      <c r="BH150">
        <f t="shared" si="141"/>
        <v>0.33932441534211444</v>
      </c>
      <c r="BI150" t="e">
        <f t="shared" si="142"/>
        <v>#DIV/0!</v>
      </c>
      <c r="BJ150">
        <f t="shared" si="143"/>
        <v>1699.8</v>
      </c>
      <c r="BK150">
        <f t="shared" si="144"/>
        <v>1429.0512001004163</v>
      </c>
      <c r="BL150">
        <f>($B$11*$D$9+$C$11*$D$9+$F$11*((CR150+CJ150)/MAX(CR150+CJ150+CS150, 0.1)*$I$9+CS150/MAX(CR150+CJ150+CS150, 0.1)*$J$9))/($B$11+$C$11+$F$11)</f>
        <v>0.84071726091329357</v>
      </c>
      <c r="BM150">
        <f>($B$11*$K$9+$C$11*$K$9+$F$11*((CR150+CJ150)/MAX(CR150+CJ150+CS150, 0.1)*$P$9+CS150/MAX(CR150+CJ150+CS150, 0.1)*$Q$9))/($B$11+$C$11+$F$11)</f>
        <v>0.19143452182658727</v>
      </c>
      <c r="BN150">
        <v>6</v>
      </c>
      <c r="BO150">
        <v>0.5</v>
      </c>
      <c r="BP150" t="s">
        <v>271</v>
      </c>
      <c r="BQ150">
        <v>1566931682.8</v>
      </c>
      <c r="BR150">
        <v>276.67099999999999</v>
      </c>
      <c r="BS150">
        <v>299.935</v>
      </c>
      <c r="BT150">
        <v>25.872599999999998</v>
      </c>
      <c r="BU150">
        <v>20.5121</v>
      </c>
      <c r="BV150">
        <v>500.18599999999998</v>
      </c>
      <c r="BW150">
        <v>98.763099999999994</v>
      </c>
      <c r="BX150">
        <v>0.19997899999999999</v>
      </c>
      <c r="BY150">
        <v>28.7776</v>
      </c>
      <c r="BZ150">
        <v>29.435700000000001</v>
      </c>
      <c r="CA150">
        <v>999.9</v>
      </c>
      <c r="CB150">
        <v>10019.4</v>
      </c>
      <c r="CC150">
        <v>0</v>
      </c>
      <c r="CD150">
        <v>13.224600000000001</v>
      </c>
      <c r="CE150">
        <v>1699.8</v>
      </c>
      <c r="CF150">
        <v>0.97602299999999997</v>
      </c>
      <c r="CG150">
        <v>2.3976500000000001E-2</v>
      </c>
      <c r="CH150">
        <v>0</v>
      </c>
      <c r="CI150">
        <v>704.07299999999998</v>
      </c>
      <c r="CJ150">
        <v>4.99986</v>
      </c>
      <c r="CK150">
        <v>12287.4</v>
      </c>
      <c r="CL150">
        <v>13807.8</v>
      </c>
      <c r="CM150">
        <v>46.811999999999998</v>
      </c>
      <c r="CN150">
        <v>48.375</v>
      </c>
      <c r="CO150">
        <v>47.561999999999998</v>
      </c>
      <c r="CP150">
        <v>47.625</v>
      </c>
      <c r="CQ150">
        <v>48.561999999999998</v>
      </c>
      <c r="CR150">
        <v>1654.16</v>
      </c>
      <c r="CS150">
        <v>40.64</v>
      </c>
      <c r="CT150">
        <v>0</v>
      </c>
      <c r="CU150">
        <v>74.799999952316298</v>
      </c>
      <c r="CV150">
        <v>705.50242307692304</v>
      </c>
      <c r="CW150">
        <v>-11.582256406441999</v>
      </c>
      <c r="CX150">
        <v>-209.81196551091901</v>
      </c>
      <c r="CY150">
        <v>12316.8923076923</v>
      </c>
      <c r="CZ150">
        <v>15</v>
      </c>
      <c r="DA150">
        <v>1566931714.3</v>
      </c>
      <c r="DB150" t="s">
        <v>955</v>
      </c>
      <c r="DC150">
        <v>134</v>
      </c>
      <c r="DD150">
        <v>-0.318</v>
      </c>
      <c r="DE150">
        <v>0.17100000000000001</v>
      </c>
      <c r="DF150">
        <v>300</v>
      </c>
      <c r="DG150">
        <v>21</v>
      </c>
      <c r="DH150">
        <v>0.08</v>
      </c>
      <c r="DI150">
        <v>0.02</v>
      </c>
      <c r="DJ150">
        <v>18.349621741933401</v>
      </c>
      <c r="DK150">
        <v>0.22739985132674001</v>
      </c>
      <c r="DL150">
        <v>0.182437996956679</v>
      </c>
      <c r="DM150">
        <v>1</v>
      </c>
      <c r="DN150">
        <v>0.316721453798819</v>
      </c>
      <c r="DO150">
        <v>-4.4674778985765197E-2</v>
      </c>
      <c r="DP150">
        <v>8.5695117205361604E-3</v>
      </c>
      <c r="DQ150">
        <v>1</v>
      </c>
      <c r="DR150">
        <v>2</v>
      </c>
      <c r="DS150">
        <v>2</v>
      </c>
      <c r="DT150" t="s">
        <v>273</v>
      </c>
      <c r="DU150">
        <v>1.8670599999999999</v>
      </c>
      <c r="DV150">
        <v>1.8635600000000001</v>
      </c>
      <c r="DW150">
        <v>1.8692</v>
      </c>
      <c r="DX150">
        <v>1.8671599999999999</v>
      </c>
      <c r="DY150">
        <v>1.8717999999999999</v>
      </c>
      <c r="DZ150">
        <v>1.8643099999999999</v>
      </c>
      <c r="EA150">
        <v>1.8658399999999999</v>
      </c>
      <c r="EB150">
        <v>1.8657999999999999</v>
      </c>
      <c r="EC150" t="s">
        <v>274</v>
      </c>
      <c r="ED150" t="s">
        <v>19</v>
      </c>
      <c r="EE150" t="s">
        <v>19</v>
      </c>
      <c r="EF150" t="s">
        <v>19</v>
      </c>
      <c r="EG150" t="s">
        <v>275</v>
      </c>
      <c r="EH150" t="s">
        <v>276</v>
      </c>
      <c r="EI150" t="s">
        <v>277</v>
      </c>
      <c r="EJ150" t="s">
        <v>277</v>
      </c>
      <c r="EK150" t="s">
        <v>277</v>
      </c>
      <c r="EL150" t="s">
        <v>277</v>
      </c>
      <c r="EM150">
        <v>0</v>
      </c>
      <c r="EN150">
        <v>100</v>
      </c>
      <c r="EO150">
        <v>100</v>
      </c>
      <c r="EP150">
        <v>-0.318</v>
      </c>
      <c r="EQ150">
        <v>0.17100000000000001</v>
      </c>
      <c r="ER150">
        <v>2</v>
      </c>
      <c r="ES150">
        <v>338.05900000000003</v>
      </c>
      <c r="ET150">
        <v>503.19499999999999</v>
      </c>
      <c r="EU150">
        <v>25.000299999999999</v>
      </c>
      <c r="EV150">
        <v>32.038200000000003</v>
      </c>
      <c r="EW150">
        <v>30.0001</v>
      </c>
      <c r="EX150">
        <v>32.044499999999999</v>
      </c>
      <c r="EY150">
        <v>32.041899999999998</v>
      </c>
      <c r="EZ150">
        <v>17.6648</v>
      </c>
      <c r="FA150">
        <v>27.066199999999998</v>
      </c>
      <c r="FB150">
        <v>7.5132300000000001</v>
      </c>
      <c r="FC150">
        <v>25</v>
      </c>
      <c r="FD150">
        <v>300</v>
      </c>
      <c r="FE150">
        <v>20.6538</v>
      </c>
      <c r="FF150">
        <v>100.902</v>
      </c>
      <c r="FG150">
        <v>101.44199999999999</v>
      </c>
    </row>
    <row r="151" spans="1:163" x14ac:dyDescent="0.2">
      <c r="A151">
        <v>135</v>
      </c>
      <c r="B151">
        <v>1566931829.8</v>
      </c>
      <c r="C151">
        <v>18482</v>
      </c>
      <c r="D151" t="s">
        <v>956</v>
      </c>
      <c r="E151" t="s">
        <v>957</v>
      </c>
      <c r="F151" t="s">
        <v>947</v>
      </c>
      <c r="G151">
        <v>1566931829.8</v>
      </c>
      <c r="H151">
        <f t="shared" si="116"/>
        <v>4.2185227170601983E-3</v>
      </c>
      <c r="I151">
        <f t="shared" si="117"/>
        <v>14.286835084204961</v>
      </c>
      <c r="J151">
        <f>BR151 - IF(AI151&gt;1, I151*BN151*100/(AK151*CB151), 0)</f>
        <v>231.82298353554958</v>
      </c>
      <c r="K151">
        <f>((Q151-H151/2)*J151-I151)/(Q151+H151/2)</f>
        <v>137.92703049653397</v>
      </c>
      <c r="L151">
        <f>K151*(BW151+BX151)/1000</f>
        <v>13.649780577966341</v>
      </c>
      <c r="M151">
        <f>(BR151 - IF(AI151&gt;1, I151*BN151*100/(AK151*CB151), 0))*(BW151+BX151)/1000</f>
        <v>22.942079205201722</v>
      </c>
      <c r="N151">
        <f t="shared" si="118"/>
        <v>0.27144939122892975</v>
      </c>
      <c r="O151">
        <f t="shared" si="119"/>
        <v>2.2437591602049309</v>
      </c>
      <c r="P151">
        <f>H151*(1000-(1000*0.61365*EXP(17.502*T151/(240.97+T151))/(BW151+BX151)+BT151)/2)/(1000*0.61365*EXP(17.502*T151/(240.97+T151))/(BW151+BX151)-BT151)</f>
        <v>0.25443577494753544</v>
      </c>
      <c r="Q151">
        <f t="shared" si="120"/>
        <v>0.16046202220087455</v>
      </c>
      <c r="R151">
        <f t="shared" si="121"/>
        <v>273.60907103918549</v>
      </c>
      <c r="S151">
        <f>(BY151+(R151+2*0.95*0.0000000567*(((BY151+$B$7)+273)^4-(BY151+273)^4)-44100*H151)/(1.84*29.3*O151+8*0.95*0.0000000567*(BY151+273)^3))</f>
        <v>29.461573110839744</v>
      </c>
      <c r="T151">
        <f>($C$7*BZ151+$D$7*CA151+$E$7*S151)</f>
        <v>29.614000000000001</v>
      </c>
      <c r="U151">
        <f>0.61365*EXP(17.502*T151/(240.97+T151))</f>
        <v>4.1668967861468875</v>
      </c>
      <c r="V151">
        <f t="shared" si="122"/>
        <v>64.941000548831113</v>
      </c>
      <c r="W151">
        <f t="shared" si="123"/>
        <v>2.5820343470274003</v>
      </c>
      <c r="X151">
        <f t="shared" si="124"/>
        <v>3.9759694572089175</v>
      </c>
      <c r="Y151">
        <f t="shared" si="125"/>
        <v>1.5848624391194872</v>
      </c>
      <c r="Z151">
        <f>(-H151*44100)</f>
        <v>-186.03685182235475</v>
      </c>
      <c r="AA151">
        <f>2*29.3*O151*0.92*(BY151-T151)</f>
        <v>-98.199828493345407</v>
      </c>
      <c r="AB151">
        <f>2*0.95*0.0000000567*(((BY151+$B$7)+273)^4-(T151+273)^4)</f>
        <v>-9.6552780036863144</v>
      </c>
      <c r="AC151">
        <f t="shared" si="126"/>
        <v>-20.282887280200967</v>
      </c>
      <c r="AD151">
        <v>-4.1015945076313703E-2</v>
      </c>
      <c r="AE151">
        <v>4.6043991542298997E-2</v>
      </c>
      <c r="AF151">
        <v>3.4440692336984302</v>
      </c>
      <c r="AG151">
        <v>144</v>
      </c>
      <c r="AH151">
        <v>29</v>
      </c>
      <c r="AI151">
        <f t="shared" si="127"/>
        <v>1.0055707804549403</v>
      </c>
      <c r="AJ151">
        <f t="shared" si="128"/>
        <v>0.5570780454940305</v>
      </c>
      <c r="AK151">
        <f t="shared" si="129"/>
        <v>51986.321685715935</v>
      </c>
      <c r="AL151">
        <v>0</v>
      </c>
      <c r="AM151">
        <v>0</v>
      </c>
      <c r="AN151">
        <v>0</v>
      </c>
      <c r="AO151">
        <f t="shared" si="130"/>
        <v>0</v>
      </c>
      <c r="AP151" t="e">
        <f t="shared" si="131"/>
        <v>#DIV/0!</v>
      </c>
      <c r="AQ151">
        <v>-1</v>
      </c>
      <c r="AR151" t="s">
        <v>958</v>
      </c>
      <c r="AS151">
        <v>690.26596153846106</v>
      </c>
      <c r="AT151">
        <v>1053.4000000000001</v>
      </c>
      <c r="AU151">
        <f t="shared" si="132"/>
        <v>0.34472568678710747</v>
      </c>
      <c r="AV151">
        <v>0.5</v>
      </c>
      <c r="AW151">
        <f t="shared" si="133"/>
        <v>1429.2609001003768</v>
      </c>
      <c r="AX151">
        <f>I151</f>
        <v>14.286835084204961</v>
      </c>
      <c r="AY151">
        <f t="shared" si="134"/>
        <v>246.3514726925309</v>
      </c>
      <c r="AZ151">
        <f t="shared" si="135"/>
        <v>0.51604328839946845</v>
      </c>
      <c r="BA151">
        <f t="shared" si="136"/>
        <v>1.0695622529890357E-2</v>
      </c>
      <c r="BB151">
        <f t="shared" si="137"/>
        <v>-1</v>
      </c>
      <c r="BC151" t="s">
        <v>959</v>
      </c>
      <c r="BD151">
        <v>509.8</v>
      </c>
      <c r="BE151">
        <f t="shared" si="138"/>
        <v>543.60000000000014</v>
      </c>
      <c r="BF151">
        <f t="shared" si="139"/>
        <v>0.66801699496236011</v>
      </c>
      <c r="BG151">
        <f t="shared" si="140"/>
        <v>2.0663005100039231</v>
      </c>
      <c r="BH151">
        <f t="shared" si="141"/>
        <v>0.34472568678710747</v>
      </c>
      <c r="BI151" t="e">
        <f t="shared" si="142"/>
        <v>#DIV/0!</v>
      </c>
      <c r="BJ151">
        <f t="shared" si="143"/>
        <v>1700.05</v>
      </c>
      <c r="BK151">
        <f t="shared" si="144"/>
        <v>1429.2609001003768</v>
      </c>
      <c r="BL151">
        <f>($B$11*$D$9+$C$11*$D$9+$F$11*((CR151+CJ151)/MAX(CR151+CJ151+CS151, 0.1)*$I$9+CS151/MAX(CR151+CJ151+CS151, 0.1)*$J$9))/($B$11+$C$11+$F$11)</f>
        <v>0.84071697897142839</v>
      </c>
      <c r="BM151">
        <f>($B$11*$K$9+$C$11*$K$9+$F$11*((CR151+CJ151)/MAX(CR151+CJ151+CS151, 0.1)*$P$9+CS151/MAX(CR151+CJ151+CS151, 0.1)*$Q$9))/($B$11+$C$11+$F$11)</f>
        <v>0.19143395794285703</v>
      </c>
      <c r="BN151">
        <v>6</v>
      </c>
      <c r="BO151">
        <v>0.5</v>
      </c>
      <c r="BP151" t="s">
        <v>271</v>
      </c>
      <c r="BQ151">
        <v>1566931829.8</v>
      </c>
      <c r="BR151">
        <v>231.82300000000001</v>
      </c>
      <c r="BS151">
        <v>250.04499999999999</v>
      </c>
      <c r="BT151">
        <v>26.090699999999998</v>
      </c>
      <c r="BU151">
        <v>21.188800000000001</v>
      </c>
      <c r="BV151">
        <v>500.02100000000002</v>
      </c>
      <c r="BW151">
        <v>98.763800000000003</v>
      </c>
      <c r="BX151">
        <v>0.19998199999999999</v>
      </c>
      <c r="BY151">
        <v>28.802199999999999</v>
      </c>
      <c r="BZ151">
        <v>29.614000000000001</v>
      </c>
      <c r="CA151">
        <v>999.9</v>
      </c>
      <c r="CB151">
        <v>10015</v>
      </c>
      <c r="CC151">
        <v>0</v>
      </c>
      <c r="CD151">
        <v>13.015700000000001</v>
      </c>
      <c r="CE151">
        <v>1700.05</v>
      </c>
      <c r="CF151">
        <v>0.97602800000000001</v>
      </c>
      <c r="CG151">
        <v>2.3972199999999999E-2</v>
      </c>
      <c r="CH151">
        <v>0</v>
      </c>
      <c r="CI151">
        <v>689.95899999999995</v>
      </c>
      <c r="CJ151">
        <v>4.99986</v>
      </c>
      <c r="CK151">
        <v>12050.4</v>
      </c>
      <c r="CL151">
        <v>13809.8</v>
      </c>
      <c r="CM151">
        <v>46.811999999999998</v>
      </c>
      <c r="CN151">
        <v>48.375</v>
      </c>
      <c r="CO151">
        <v>47.625</v>
      </c>
      <c r="CP151">
        <v>47.625</v>
      </c>
      <c r="CQ151">
        <v>48.625</v>
      </c>
      <c r="CR151">
        <v>1654.42</v>
      </c>
      <c r="CS151">
        <v>40.630000000000003</v>
      </c>
      <c r="CT151">
        <v>0</v>
      </c>
      <c r="CU151">
        <v>146.700000047684</v>
      </c>
      <c r="CV151">
        <v>690.26596153846106</v>
      </c>
      <c r="CW151">
        <v>-1.61022221748313</v>
      </c>
      <c r="CX151">
        <v>-20.690598301644599</v>
      </c>
      <c r="CY151">
        <v>12052.015384615401</v>
      </c>
      <c r="CZ151">
        <v>15</v>
      </c>
      <c r="DA151">
        <v>1566931784.8</v>
      </c>
      <c r="DB151" t="s">
        <v>960</v>
      </c>
      <c r="DC151">
        <v>135</v>
      </c>
      <c r="DD151">
        <v>-0.29499999999999998</v>
      </c>
      <c r="DE151">
        <v>0.17799999999999999</v>
      </c>
      <c r="DF151">
        <v>250</v>
      </c>
      <c r="DG151">
        <v>21</v>
      </c>
      <c r="DH151">
        <v>7.0000000000000007E-2</v>
      </c>
      <c r="DI151">
        <v>0.02</v>
      </c>
      <c r="DJ151">
        <v>14.284756091840199</v>
      </c>
      <c r="DK151">
        <v>-3.07777722998272E-2</v>
      </c>
      <c r="DL151">
        <v>0.104612683449873</v>
      </c>
      <c r="DM151">
        <v>1</v>
      </c>
      <c r="DN151">
        <v>0.26976982328128901</v>
      </c>
      <c r="DO151">
        <v>1.5375586566308301E-2</v>
      </c>
      <c r="DP151">
        <v>3.6214443028058201E-3</v>
      </c>
      <c r="DQ151">
        <v>1</v>
      </c>
      <c r="DR151">
        <v>2</v>
      </c>
      <c r="DS151">
        <v>2</v>
      </c>
      <c r="DT151" t="s">
        <v>273</v>
      </c>
      <c r="DU151">
        <v>1.86707</v>
      </c>
      <c r="DV151">
        <v>1.8635600000000001</v>
      </c>
      <c r="DW151">
        <v>1.8692</v>
      </c>
      <c r="DX151">
        <v>1.8672</v>
      </c>
      <c r="DY151">
        <v>1.8717999999999999</v>
      </c>
      <c r="DZ151">
        <v>1.86432</v>
      </c>
      <c r="EA151">
        <v>1.8658399999999999</v>
      </c>
      <c r="EB151">
        <v>1.8657900000000001</v>
      </c>
      <c r="EC151" t="s">
        <v>274</v>
      </c>
      <c r="ED151" t="s">
        <v>19</v>
      </c>
      <c r="EE151" t="s">
        <v>19</v>
      </c>
      <c r="EF151" t="s">
        <v>19</v>
      </c>
      <c r="EG151" t="s">
        <v>275</v>
      </c>
      <c r="EH151" t="s">
        <v>276</v>
      </c>
      <c r="EI151" t="s">
        <v>277</v>
      </c>
      <c r="EJ151" t="s">
        <v>277</v>
      </c>
      <c r="EK151" t="s">
        <v>277</v>
      </c>
      <c r="EL151" t="s">
        <v>277</v>
      </c>
      <c r="EM151">
        <v>0</v>
      </c>
      <c r="EN151">
        <v>100</v>
      </c>
      <c r="EO151">
        <v>100</v>
      </c>
      <c r="EP151">
        <v>-0.29499999999999998</v>
      </c>
      <c r="EQ151">
        <v>0.17799999999999999</v>
      </c>
      <c r="ER151">
        <v>2</v>
      </c>
      <c r="ES151">
        <v>338.28</v>
      </c>
      <c r="ET151">
        <v>503.27300000000002</v>
      </c>
      <c r="EU151">
        <v>24.999700000000001</v>
      </c>
      <c r="EV151">
        <v>32.050199999999997</v>
      </c>
      <c r="EW151">
        <v>30</v>
      </c>
      <c r="EX151">
        <v>32.071300000000001</v>
      </c>
      <c r="EY151">
        <v>32.067100000000003</v>
      </c>
      <c r="EZ151">
        <v>15.354200000000001</v>
      </c>
      <c r="FA151">
        <v>24.723400000000002</v>
      </c>
      <c r="FB151">
        <v>7.5123699999999998</v>
      </c>
      <c r="FC151">
        <v>25</v>
      </c>
      <c r="FD151">
        <v>250</v>
      </c>
      <c r="FE151">
        <v>21.1797</v>
      </c>
      <c r="FF151">
        <v>100.9</v>
      </c>
      <c r="FG151">
        <v>101.44</v>
      </c>
    </row>
    <row r="152" spans="1:163" x14ac:dyDescent="0.2">
      <c r="A152">
        <v>136</v>
      </c>
      <c r="B152">
        <v>1566931950.3</v>
      </c>
      <c r="C152">
        <v>18602.5</v>
      </c>
      <c r="D152" t="s">
        <v>961</v>
      </c>
      <c r="E152" t="s">
        <v>962</v>
      </c>
      <c r="F152" t="s">
        <v>947</v>
      </c>
      <c r="G152">
        <v>1566931950.3</v>
      </c>
      <c r="H152">
        <f t="shared" si="116"/>
        <v>4.3305235248910258E-3</v>
      </c>
      <c r="I152">
        <f t="shared" si="117"/>
        <v>9.2376868271501014</v>
      </c>
      <c r="J152">
        <f>BR152 - IF(AI152&gt;1, I152*BN152*100/(AK152*CB152), 0)</f>
        <v>163.20098930764561</v>
      </c>
      <c r="K152">
        <f>((Q152-H152/2)*J152-I152)/(Q152+H152/2)</f>
        <v>104.32842413536879</v>
      </c>
      <c r="L152">
        <f>K152*(BW152+BX152)/1000</f>
        <v>10.324738239403628</v>
      </c>
      <c r="M152">
        <f>(BR152 - IF(AI152&gt;1, I152*BN152*100/(AK152*CB152), 0))*(BW152+BX152)/1000</f>
        <v>16.150991534452881</v>
      </c>
      <c r="N152">
        <f t="shared" si="118"/>
        <v>0.28274287048675451</v>
      </c>
      <c r="O152">
        <f t="shared" si="119"/>
        <v>2.2403253974067621</v>
      </c>
      <c r="P152">
        <f>H152*(1000-(1000*0.61365*EXP(17.502*T152/(240.97+T152))/(BW152+BX152)+BT152)/2)/(1000*0.61365*EXP(17.502*T152/(240.97+T152))/(BW152+BX152)-BT152)</f>
        <v>0.2643093696888773</v>
      </c>
      <c r="Q152">
        <f t="shared" si="120"/>
        <v>0.16674928309443798</v>
      </c>
      <c r="R152">
        <f t="shared" si="121"/>
        <v>273.56119134770847</v>
      </c>
      <c r="S152">
        <f>(BY152+(R152+2*0.95*0.0000000567*(((BY152+$B$7)+273)^4-(BY152+273)^4)-44100*H152)/(1.84*29.3*O152+8*0.95*0.0000000567*(BY152+273)^3))</f>
        <v>29.414696320501299</v>
      </c>
      <c r="T152">
        <f>($C$7*BZ152+$D$7*CA152+$E$7*S152)</f>
        <v>29.584900000000001</v>
      </c>
      <c r="U152">
        <f>0.61365*EXP(17.502*T152/(240.97+T152))</f>
        <v>4.1599171161244763</v>
      </c>
      <c r="V152">
        <f t="shared" si="122"/>
        <v>65.27529111104019</v>
      </c>
      <c r="W152">
        <f t="shared" si="123"/>
        <v>2.5937919519855002</v>
      </c>
      <c r="X152">
        <f t="shared" si="124"/>
        <v>3.9736198917492151</v>
      </c>
      <c r="Y152">
        <f t="shared" si="125"/>
        <v>1.5661251641389762</v>
      </c>
      <c r="Z152">
        <f>(-H152*44100)</f>
        <v>-190.97608744769423</v>
      </c>
      <c r="AA152">
        <f>2*29.3*O152*0.92*(BY152-T152)</f>
        <v>-95.766797257937171</v>
      </c>
      <c r="AB152">
        <f>2*0.95*0.0000000567*(((BY152+$B$7)+273)^4-(T152+273)^4)</f>
        <v>-9.4286475053934424</v>
      </c>
      <c r="AC152">
        <f t="shared" si="126"/>
        <v>-22.610340863316353</v>
      </c>
      <c r="AD152">
        <v>-4.0923797421374399E-2</v>
      </c>
      <c r="AE152">
        <v>4.5940547727051702E-2</v>
      </c>
      <c r="AF152">
        <v>3.4379388182139299</v>
      </c>
      <c r="AG152">
        <v>144</v>
      </c>
      <c r="AH152">
        <v>29</v>
      </c>
      <c r="AI152">
        <f t="shared" si="127"/>
        <v>1.0055826871607583</v>
      </c>
      <c r="AJ152">
        <f t="shared" si="128"/>
        <v>0.55826871607582707</v>
      </c>
      <c r="AK152">
        <f t="shared" si="129"/>
        <v>51876.059962306157</v>
      </c>
      <c r="AL152">
        <v>0</v>
      </c>
      <c r="AM152">
        <v>0</v>
      </c>
      <c r="AN152">
        <v>0</v>
      </c>
      <c r="AO152">
        <f t="shared" si="130"/>
        <v>0</v>
      </c>
      <c r="AP152" t="e">
        <f t="shared" si="131"/>
        <v>#DIV/0!</v>
      </c>
      <c r="AQ152">
        <v>-1</v>
      </c>
      <c r="AR152" t="s">
        <v>963</v>
      </c>
      <c r="AS152">
        <v>681.78311538461503</v>
      </c>
      <c r="AT152">
        <v>1000.4</v>
      </c>
      <c r="AU152">
        <f t="shared" si="132"/>
        <v>0.31848948881985706</v>
      </c>
      <c r="AV152">
        <v>0.5</v>
      </c>
      <c r="AW152">
        <f t="shared" si="133"/>
        <v>1429.0089001003946</v>
      </c>
      <c r="AX152">
        <f>I152</f>
        <v>9.2376868271501014</v>
      </c>
      <c r="AY152">
        <f t="shared" si="134"/>
        <v>227.56215705600044</v>
      </c>
      <c r="AZ152">
        <f t="shared" si="135"/>
        <v>0.49222311075569769</v>
      </c>
      <c r="BA152">
        <f t="shared" si="136"/>
        <v>7.164186889550412E-3</v>
      </c>
      <c r="BB152">
        <f t="shared" si="137"/>
        <v>-1</v>
      </c>
      <c r="BC152" t="s">
        <v>964</v>
      </c>
      <c r="BD152">
        <v>507.98</v>
      </c>
      <c r="BE152">
        <f t="shared" si="138"/>
        <v>492.41999999999996</v>
      </c>
      <c r="BF152">
        <f t="shared" si="139"/>
        <v>0.64704294020426667</v>
      </c>
      <c r="BG152">
        <f t="shared" si="140"/>
        <v>1.9693688727902672</v>
      </c>
      <c r="BH152">
        <f t="shared" si="141"/>
        <v>0.318489488819857</v>
      </c>
      <c r="BI152" t="e">
        <f t="shared" si="142"/>
        <v>#DIV/0!</v>
      </c>
      <c r="BJ152">
        <f t="shared" si="143"/>
        <v>1699.75</v>
      </c>
      <c r="BK152">
        <f t="shared" si="144"/>
        <v>1429.0089001003946</v>
      </c>
      <c r="BL152">
        <f>($B$11*$D$9+$C$11*$D$9+$F$11*((CR152+CJ152)/MAX(CR152+CJ152+CS152, 0.1)*$I$9+CS152/MAX(CR152+CJ152+CS152, 0.1)*$J$9))/($B$11+$C$11+$F$11)</f>
        <v>0.84071710551574919</v>
      </c>
      <c r="BM152">
        <f>($B$11*$K$9+$C$11*$K$9+$F$11*((CR152+CJ152)/MAX(CR152+CJ152+CS152, 0.1)*$P$9+CS152/MAX(CR152+CJ152+CS152, 0.1)*$Q$9))/($B$11+$C$11+$F$11)</f>
        <v>0.19143421103149849</v>
      </c>
      <c r="BN152">
        <v>6</v>
      </c>
      <c r="BO152">
        <v>0.5</v>
      </c>
      <c r="BP152" t="s">
        <v>271</v>
      </c>
      <c r="BQ152">
        <v>1566931950.3</v>
      </c>
      <c r="BR152">
        <v>163.20099999999999</v>
      </c>
      <c r="BS152">
        <v>175.07</v>
      </c>
      <c r="BT152">
        <v>26.209499999999998</v>
      </c>
      <c r="BU152">
        <v>21.179099999999998</v>
      </c>
      <c r="BV152">
        <v>500.11700000000002</v>
      </c>
      <c r="BW152">
        <v>98.763800000000003</v>
      </c>
      <c r="BX152">
        <v>0.20000899999999999</v>
      </c>
      <c r="BY152">
        <v>28.792000000000002</v>
      </c>
      <c r="BZ152">
        <v>29.584900000000001</v>
      </c>
      <c r="CA152">
        <v>999.9</v>
      </c>
      <c r="CB152">
        <v>9992.5</v>
      </c>
      <c r="CC152">
        <v>0</v>
      </c>
      <c r="CD152">
        <v>12.774699999999999</v>
      </c>
      <c r="CE152">
        <v>1699.75</v>
      </c>
      <c r="CF152">
        <v>0.97602299999999997</v>
      </c>
      <c r="CG152">
        <v>2.3976500000000001E-2</v>
      </c>
      <c r="CH152">
        <v>0</v>
      </c>
      <c r="CI152">
        <v>681.32500000000005</v>
      </c>
      <c r="CJ152">
        <v>4.99986</v>
      </c>
      <c r="CK152">
        <v>11898</v>
      </c>
      <c r="CL152">
        <v>13807.4</v>
      </c>
      <c r="CM152">
        <v>46.75</v>
      </c>
      <c r="CN152">
        <v>48.311999999999998</v>
      </c>
      <c r="CO152">
        <v>47.5</v>
      </c>
      <c r="CP152">
        <v>47.625</v>
      </c>
      <c r="CQ152">
        <v>48.5</v>
      </c>
      <c r="CR152">
        <v>1654.12</v>
      </c>
      <c r="CS152">
        <v>40.630000000000003</v>
      </c>
      <c r="CT152">
        <v>0</v>
      </c>
      <c r="CU152">
        <v>119.799999952316</v>
      </c>
      <c r="CV152">
        <v>681.78311538461503</v>
      </c>
      <c r="CW152">
        <v>-2.5885470007264999</v>
      </c>
      <c r="CX152">
        <v>-47.394871691637697</v>
      </c>
      <c r="CY152">
        <v>11905.3346153846</v>
      </c>
      <c r="CZ152">
        <v>15</v>
      </c>
      <c r="DA152">
        <v>1566931916.3</v>
      </c>
      <c r="DB152" t="s">
        <v>965</v>
      </c>
      <c r="DC152">
        <v>136</v>
      </c>
      <c r="DD152">
        <v>-0.25800000000000001</v>
      </c>
      <c r="DE152">
        <v>0.18099999999999999</v>
      </c>
      <c r="DF152">
        <v>175</v>
      </c>
      <c r="DG152">
        <v>21</v>
      </c>
      <c r="DH152">
        <v>0.2</v>
      </c>
      <c r="DI152">
        <v>0.02</v>
      </c>
      <c r="DJ152">
        <v>7.0368699035112598</v>
      </c>
      <c r="DK152">
        <v>15.1802058840856</v>
      </c>
      <c r="DL152">
        <v>3.7224273853705201</v>
      </c>
      <c r="DM152">
        <v>0</v>
      </c>
      <c r="DN152">
        <v>0.209289418285203</v>
      </c>
      <c r="DO152">
        <v>0.475437330153619</v>
      </c>
      <c r="DP152">
        <v>0.11290573530372799</v>
      </c>
      <c r="DQ152">
        <v>1</v>
      </c>
      <c r="DR152">
        <v>1</v>
      </c>
      <c r="DS152">
        <v>2</v>
      </c>
      <c r="DT152" t="s">
        <v>283</v>
      </c>
      <c r="DU152">
        <v>1.86707</v>
      </c>
      <c r="DV152">
        <v>1.8635600000000001</v>
      </c>
      <c r="DW152">
        <v>1.8691899999999999</v>
      </c>
      <c r="DX152">
        <v>1.8671500000000001</v>
      </c>
      <c r="DY152">
        <v>1.8717999999999999</v>
      </c>
      <c r="DZ152">
        <v>1.86432</v>
      </c>
      <c r="EA152">
        <v>1.8658399999999999</v>
      </c>
      <c r="EB152">
        <v>1.86582</v>
      </c>
      <c r="EC152" t="s">
        <v>274</v>
      </c>
      <c r="ED152" t="s">
        <v>19</v>
      </c>
      <c r="EE152" t="s">
        <v>19</v>
      </c>
      <c r="EF152" t="s">
        <v>19</v>
      </c>
      <c r="EG152" t="s">
        <v>275</v>
      </c>
      <c r="EH152" t="s">
        <v>276</v>
      </c>
      <c r="EI152" t="s">
        <v>277</v>
      </c>
      <c r="EJ152" t="s">
        <v>277</v>
      </c>
      <c r="EK152" t="s">
        <v>277</v>
      </c>
      <c r="EL152" t="s">
        <v>277</v>
      </c>
      <c r="EM152">
        <v>0</v>
      </c>
      <c r="EN152">
        <v>100</v>
      </c>
      <c r="EO152">
        <v>100</v>
      </c>
      <c r="EP152">
        <v>-0.25800000000000001</v>
      </c>
      <c r="EQ152">
        <v>0.18099999999999999</v>
      </c>
      <c r="ER152">
        <v>2</v>
      </c>
      <c r="ES152">
        <v>338.42</v>
      </c>
      <c r="ET152">
        <v>503.27699999999999</v>
      </c>
      <c r="EU152">
        <v>24.999300000000002</v>
      </c>
      <c r="EV152">
        <v>32.038200000000003</v>
      </c>
      <c r="EW152">
        <v>30.0001</v>
      </c>
      <c r="EX152">
        <v>32.074199999999998</v>
      </c>
      <c r="EY152">
        <v>32.069899999999997</v>
      </c>
      <c r="EZ152">
        <v>11.7798</v>
      </c>
      <c r="FA152">
        <v>24.876799999999999</v>
      </c>
      <c r="FB152">
        <v>7.33772</v>
      </c>
      <c r="FC152">
        <v>25</v>
      </c>
      <c r="FD152">
        <v>175</v>
      </c>
      <c r="FE152">
        <v>21.103400000000001</v>
      </c>
      <c r="FF152">
        <v>100.899</v>
      </c>
      <c r="FG152">
        <v>101.44199999999999</v>
      </c>
    </row>
    <row r="153" spans="1:163" x14ac:dyDescent="0.2">
      <c r="A153">
        <v>137</v>
      </c>
      <c r="B153">
        <v>1566932070.8</v>
      </c>
      <c r="C153">
        <v>18723</v>
      </c>
      <c r="D153" t="s">
        <v>966</v>
      </c>
      <c r="E153" t="s">
        <v>967</v>
      </c>
      <c r="F153" t="s">
        <v>947</v>
      </c>
      <c r="G153">
        <v>1566932070.8</v>
      </c>
      <c r="H153">
        <f t="shared" si="116"/>
        <v>4.5170885585945559E-3</v>
      </c>
      <c r="I153">
        <f t="shared" si="117"/>
        <v>3.9161047861513834</v>
      </c>
      <c r="J153">
        <f>BR153 - IF(AI153&gt;1, I153*BN153*100/(AK153*CB153), 0)</f>
        <v>94.837595432735895</v>
      </c>
      <c r="K153">
        <f>((Q153-H153/2)*J153-I153)/(Q153+H153/2)</f>
        <v>70.351843277538435</v>
      </c>
      <c r="L153">
        <f>K153*(BW153+BX153)/1000</f>
        <v>6.9626737381653347</v>
      </c>
      <c r="M153">
        <f>(BR153 - IF(AI153&gt;1, I153*BN153*100/(AK153*CB153), 0))*(BW153+BX153)/1000</f>
        <v>9.3860118562250001</v>
      </c>
      <c r="N153">
        <f t="shared" si="118"/>
        <v>0.29796633476973494</v>
      </c>
      <c r="O153">
        <f t="shared" si="119"/>
        <v>2.2344870512102584</v>
      </c>
      <c r="P153">
        <f>H153*(1000-(1000*0.61365*EXP(17.502*T153/(240.97+T153))/(BW153+BX153)+BT153)/2)/(1000*0.61365*EXP(17.502*T153/(240.97+T153))/(BW153+BX153)-BT153)</f>
        <v>0.27752179943691285</v>
      </c>
      <c r="Q153">
        <f t="shared" si="120"/>
        <v>0.17517094924283788</v>
      </c>
      <c r="R153">
        <f t="shared" si="121"/>
        <v>273.60268708031566</v>
      </c>
      <c r="S153">
        <f>(BY153+(R153+2*0.95*0.0000000567*(((BY153+$B$7)+273)^4-(BY153+273)^4)-44100*H153)/(1.84*29.3*O153+8*0.95*0.0000000567*(BY153+273)^3))</f>
        <v>29.360804516954087</v>
      </c>
      <c r="T153">
        <f>($C$7*BZ153+$D$7*CA153+$E$7*S153)</f>
        <v>29.5547</v>
      </c>
      <c r="U153">
        <f>0.61365*EXP(17.502*T153/(240.97+T153))</f>
        <v>4.152684388200222</v>
      </c>
      <c r="V153">
        <f t="shared" si="122"/>
        <v>65.324796163697613</v>
      </c>
      <c r="W153">
        <f t="shared" si="123"/>
        <v>2.5967370931070004</v>
      </c>
      <c r="X153">
        <f t="shared" si="124"/>
        <v>3.97511702386308</v>
      </c>
      <c r="Y153">
        <f t="shared" si="125"/>
        <v>1.5559472950932216</v>
      </c>
      <c r="Z153">
        <f>(-H153*44100)</f>
        <v>-199.20360543401992</v>
      </c>
      <c r="AA153">
        <f>2*29.3*O153*0.92*(BY153-T153)</f>
        <v>-91.096136557245615</v>
      </c>
      <c r="AB153">
        <f>2*0.95*0.0000000567*(((BY153+$B$7)+273)^4-(T153+273)^4)</f>
        <v>-8.9911759215974563</v>
      </c>
      <c r="AC153">
        <f t="shared" si="126"/>
        <v>-25.688230832547333</v>
      </c>
      <c r="AD153">
        <v>-4.0767410101603799E-2</v>
      </c>
      <c r="AE153">
        <v>4.5764989260327502E-2</v>
      </c>
      <c r="AF153">
        <v>3.4275238793060301</v>
      </c>
      <c r="AG153">
        <v>143</v>
      </c>
      <c r="AH153">
        <v>29</v>
      </c>
      <c r="AI153">
        <f t="shared" si="127"/>
        <v>1.0055643340317992</v>
      </c>
      <c r="AJ153">
        <f t="shared" si="128"/>
        <v>0.5564334031799234</v>
      </c>
      <c r="AK153">
        <f t="shared" si="129"/>
        <v>51684.783460080187</v>
      </c>
      <c r="AL153">
        <v>0</v>
      </c>
      <c r="AM153">
        <v>0</v>
      </c>
      <c r="AN153">
        <v>0</v>
      </c>
      <c r="AO153">
        <f t="shared" si="130"/>
        <v>0</v>
      </c>
      <c r="AP153" t="e">
        <f t="shared" si="131"/>
        <v>#DIV/0!</v>
      </c>
      <c r="AQ153">
        <v>-1</v>
      </c>
      <c r="AR153" t="s">
        <v>968</v>
      </c>
      <c r="AS153">
        <v>678.75565384615402</v>
      </c>
      <c r="AT153">
        <v>951.29300000000001</v>
      </c>
      <c r="AU153">
        <f t="shared" si="132"/>
        <v>0.28649148701172611</v>
      </c>
      <c r="AV153">
        <v>0.5</v>
      </c>
      <c r="AW153">
        <f t="shared" si="133"/>
        <v>1429.2273001003794</v>
      </c>
      <c r="AX153">
        <f>I153</f>
        <v>3.9161047861513834</v>
      </c>
      <c r="AY153">
        <f t="shared" si="134"/>
        <v>204.73072724175611</v>
      </c>
      <c r="AZ153">
        <f t="shared" si="135"/>
        <v>0.46353016368248273</v>
      </c>
      <c r="BA153">
        <f t="shared" si="136"/>
        <v>3.4396941520821135E-3</v>
      </c>
      <c r="BB153">
        <f t="shared" si="137"/>
        <v>-1</v>
      </c>
      <c r="BC153" t="s">
        <v>969</v>
      </c>
      <c r="BD153">
        <v>510.34</v>
      </c>
      <c r="BE153">
        <f t="shared" si="138"/>
        <v>440.95300000000003</v>
      </c>
      <c r="BF153">
        <f t="shared" si="139"/>
        <v>0.61806438816346865</v>
      </c>
      <c r="BG153">
        <f t="shared" si="140"/>
        <v>1.8640377003566251</v>
      </c>
      <c r="BH153">
        <f t="shared" si="141"/>
        <v>0.28649148701172611</v>
      </c>
      <c r="BI153" t="e">
        <f t="shared" si="142"/>
        <v>#DIV/0!</v>
      </c>
      <c r="BJ153">
        <f t="shared" si="143"/>
        <v>1700.01</v>
      </c>
      <c r="BK153">
        <f t="shared" si="144"/>
        <v>1429.2273001003794</v>
      </c>
      <c r="BL153">
        <f>($B$11*$D$9+$C$11*$D$9+$F$11*((CR153+CJ153)/MAX(CR153+CJ153+CS153, 0.1)*$I$9+CS153/MAX(CR153+CJ153+CS153, 0.1)*$J$9))/($B$11+$C$11+$F$11)</f>
        <v>0.84071699584142412</v>
      </c>
      <c r="BM153">
        <f>($B$11*$K$9+$C$11*$K$9+$F$11*((CR153+CJ153)/MAX(CR153+CJ153+CS153, 0.1)*$P$9+CS153/MAX(CR153+CJ153+CS153, 0.1)*$Q$9))/($B$11+$C$11+$F$11)</f>
        <v>0.19143399168284825</v>
      </c>
      <c r="BN153">
        <v>6</v>
      </c>
      <c r="BO153">
        <v>0.5</v>
      </c>
      <c r="BP153" t="s">
        <v>271</v>
      </c>
      <c r="BQ153">
        <v>1566932070.8</v>
      </c>
      <c r="BR153">
        <v>94.837599999999995</v>
      </c>
      <c r="BS153">
        <v>100.02500000000001</v>
      </c>
      <c r="BT153">
        <v>26.2378</v>
      </c>
      <c r="BU153">
        <v>20.9895</v>
      </c>
      <c r="BV153">
        <v>499.99900000000002</v>
      </c>
      <c r="BW153">
        <v>98.769400000000005</v>
      </c>
      <c r="BX153">
        <v>0.19991500000000001</v>
      </c>
      <c r="BY153">
        <v>28.798500000000001</v>
      </c>
      <c r="BZ153">
        <v>29.5547</v>
      </c>
      <c r="CA153">
        <v>999.9</v>
      </c>
      <c r="CB153">
        <v>9953.75</v>
      </c>
      <c r="CC153">
        <v>0</v>
      </c>
      <c r="CD153">
        <v>12.597899999999999</v>
      </c>
      <c r="CE153">
        <v>1700.01</v>
      </c>
      <c r="CF153">
        <v>0.97602800000000001</v>
      </c>
      <c r="CG153">
        <v>2.3972199999999999E-2</v>
      </c>
      <c r="CH153">
        <v>0</v>
      </c>
      <c r="CI153">
        <v>678.23</v>
      </c>
      <c r="CJ153">
        <v>4.99986</v>
      </c>
      <c r="CK153">
        <v>11848.3</v>
      </c>
      <c r="CL153">
        <v>13809.5</v>
      </c>
      <c r="CM153">
        <v>46.75</v>
      </c>
      <c r="CN153">
        <v>48.25</v>
      </c>
      <c r="CO153">
        <v>47.5</v>
      </c>
      <c r="CP153">
        <v>47.5</v>
      </c>
      <c r="CQ153">
        <v>48.5</v>
      </c>
      <c r="CR153">
        <v>1654.38</v>
      </c>
      <c r="CS153">
        <v>40.630000000000003</v>
      </c>
      <c r="CT153">
        <v>0</v>
      </c>
      <c r="CU153">
        <v>119.799999952316</v>
      </c>
      <c r="CV153">
        <v>678.75565384615402</v>
      </c>
      <c r="CW153">
        <v>-2.8637606765789498</v>
      </c>
      <c r="CX153">
        <v>-26.382905969902801</v>
      </c>
      <c r="CY153">
        <v>11850.4576923077</v>
      </c>
      <c r="CZ153">
        <v>15</v>
      </c>
      <c r="DA153">
        <v>1566932036.3</v>
      </c>
      <c r="DB153" t="s">
        <v>970</v>
      </c>
      <c r="DC153">
        <v>137</v>
      </c>
      <c r="DD153">
        <v>-0.21199999999999999</v>
      </c>
      <c r="DE153">
        <v>0.18099999999999999</v>
      </c>
      <c r="DF153">
        <v>100</v>
      </c>
      <c r="DG153">
        <v>21</v>
      </c>
      <c r="DH153">
        <v>0.16</v>
      </c>
      <c r="DI153">
        <v>0.01</v>
      </c>
      <c r="DJ153">
        <v>3.0991514371850202</v>
      </c>
      <c r="DK153">
        <v>6.2535223561278599</v>
      </c>
      <c r="DL153">
        <v>1.5586608553069501</v>
      </c>
      <c r="DM153">
        <v>0</v>
      </c>
      <c r="DN153">
        <v>0.22482091602238299</v>
      </c>
      <c r="DO153">
        <v>0.4823907464701</v>
      </c>
      <c r="DP153">
        <v>0.11514230431544301</v>
      </c>
      <c r="DQ153">
        <v>1</v>
      </c>
      <c r="DR153">
        <v>1</v>
      </c>
      <c r="DS153">
        <v>2</v>
      </c>
      <c r="DT153" t="s">
        <v>283</v>
      </c>
      <c r="DU153">
        <v>1.8670500000000001</v>
      </c>
      <c r="DV153">
        <v>1.8635600000000001</v>
      </c>
      <c r="DW153">
        <v>1.8691899999999999</v>
      </c>
      <c r="DX153">
        <v>1.8671899999999999</v>
      </c>
      <c r="DY153">
        <v>1.8717999999999999</v>
      </c>
      <c r="DZ153">
        <v>1.8643099999999999</v>
      </c>
      <c r="EA153">
        <v>1.8658399999999999</v>
      </c>
      <c r="EB153">
        <v>1.86578</v>
      </c>
      <c r="EC153" t="s">
        <v>274</v>
      </c>
      <c r="ED153" t="s">
        <v>19</v>
      </c>
      <c r="EE153" t="s">
        <v>19</v>
      </c>
      <c r="EF153" t="s">
        <v>19</v>
      </c>
      <c r="EG153" t="s">
        <v>275</v>
      </c>
      <c r="EH153" t="s">
        <v>276</v>
      </c>
      <c r="EI153" t="s">
        <v>277</v>
      </c>
      <c r="EJ153" t="s">
        <v>277</v>
      </c>
      <c r="EK153" t="s">
        <v>277</v>
      </c>
      <c r="EL153" t="s">
        <v>277</v>
      </c>
      <c r="EM153">
        <v>0</v>
      </c>
      <c r="EN153">
        <v>100</v>
      </c>
      <c r="EO153">
        <v>100</v>
      </c>
      <c r="EP153">
        <v>-0.21199999999999999</v>
      </c>
      <c r="EQ153">
        <v>0.18099999999999999</v>
      </c>
      <c r="ER153">
        <v>2</v>
      </c>
      <c r="ES153">
        <v>338.47300000000001</v>
      </c>
      <c r="ET153">
        <v>502.84</v>
      </c>
      <c r="EU153">
        <v>25.001000000000001</v>
      </c>
      <c r="EV153">
        <v>32.029699999999998</v>
      </c>
      <c r="EW153">
        <v>30.0001</v>
      </c>
      <c r="EX153">
        <v>32.074199999999998</v>
      </c>
      <c r="EY153">
        <v>32.069899999999997</v>
      </c>
      <c r="EZ153">
        <v>8.1103299999999994</v>
      </c>
      <c r="FA153">
        <v>26.007999999999999</v>
      </c>
      <c r="FB153">
        <v>7.1406700000000001</v>
      </c>
      <c r="FC153">
        <v>25</v>
      </c>
      <c r="FD153">
        <v>100</v>
      </c>
      <c r="FE153">
        <v>20.893799999999999</v>
      </c>
      <c r="FF153">
        <v>100.901</v>
      </c>
      <c r="FG153">
        <v>101.446</v>
      </c>
    </row>
    <row r="154" spans="1:163" x14ac:dyDescent="0.2">
      <c r="A154">
        <v>138</v>
      </c>
      <c r="B154">
        <v>1566932149.8</v>
      </c>
      <c r="C154">
        <v>18802</v>
      </c>
      <c r="D154" t="s">
        <v>971</v>
      </c>
      <c r="E154" t="s">
        <v>972</v>
      </c>
      <c r="F154" t="s">
        <v>947</v>
      </c>
      <c r="G154">
        <v>1566932149.8</v>
      </c>
      <c r="H154">
        <f t="shared" si="116"/>
        <v>4.475310266940394E-3</v>
      </c>
      <c r="I154">
        <f t="shared" si="117"/>
        <v>0.10277917547079085</v>
      </c>
      <c r="J154">
        <f>BR154 - IF(AI154&gt;1, I154*BN154*100/(AK154*CB154), 0)</f>
        <v>49.46389988075159</v>
      </c>
      <c r="K154">
        <f>((Q154-H154/2)*J154-I154)/(Q154+H154/2)</f>
        <v>47.616650593583643</v>
      </c>
      <c r="L154">
        <f>K154*(BW154+BX154)/1000</f>
        <v>4.7126355275083682</v>
      </c>
      <c r="M154">
        <f>(BR154 - IF(AI154&gt;1, I154*BN154*100/(AK154*CB154), 0))*(BW154+BX154)/1000</f>
        <v>4.8954583953571458</v>
      </c>
      <c r="N154">
        <f t="shared" si="118"/>
        <v>0.29443916464325548</v>
      </c>
      <c r="O154">
        <f t="shared" si="119"/>
        <v>2.2385676134841721</v>
      </c>
      <c r="P154">
        <f>H154*(1000-(1000*0.61365*EXP(17.502*T154/(240.97+T154))/(BW154+BX154)+BT154)/2)/(1000*0.61365*EXP(17.502*T154/(240.97+T154))/(BW154+BX154)-BT154)</f>
        <v>0.27449216484583056</v>
      </c>
      <c r="Q154">
        <f t="shared" si="120"/>
        <v>0.17323702319052714</v>
      </c>
      <c r="R154">
        <f t="shared" si="121"/>
        <v>273.59949510088143</v>
      </c>
      <c r="S154">
        <f>(BY154+(R154+2*0.95*0.0000000567*(((BY154+$B$7)+273)^4-(BY154+273)^4)-44100*H154)/(1.84*29.3*O154+8*0.95*0.0000000567*(BY154+273)^3))</f>
        <v>29.395937526807746</v>
      </c>
      <c r="T154">
        <f>($C$7*BZ154+$D$7*CA154+$E$7*S154)</f>
        <v>29.548500000000001</v>
      </c>
      <c r="U154">
        <f>0.61365*EXP(17.502*T154/(240.97+T154))</f>
        <v>4.1512008805449581</v>
      </c>
      <c r="V154">
        <f t="shared" si="122"/>
        <v>65.136052803854454</v>
      </c>
      <c r="W154">
        <f t="shared" si="123"/>
        <v>2.5925673300912</v>
      </c>
      <c r="X154">
        <f t="shared" si="124"/>
        <v>3.9802340155585596</v>
      </c>
      <c r="Y154">
        <f t="shared" si="125"/>
        <v>1.5586335504537581</v>
      </c>
      <c r="Z154">
        <f>(-H154*44100)</f>
        <v>-197.36118277207137</v>
      </c>
      <c r="AA154">
        <f>2*29.3*O154*0.92*(BY154-T154)</f>
        <v>-87.835021294264138</v>
      </c>
      <c r="AB154">
        <f>2*0.95*0.0000000567*(((BY154+$B$7)+273)^4-(T154+273)^4)</f>
        <v>-8.654187814398945</v>
      </c>
      <c r="AC154">
        <f t="shared" si="126"/>
        <v>-20.250896779853022</v>
      </c>
      <c r="AD154">
        <v>-4.0876674769933202E-2</v>
      </c>
      <c r="AE154">
        <v>4.58876484226379E-2</v>
      </c>
      <c r="AF154">
        <v>3.4348020146659399</v>
      </c>
      <c r="AG154">
        <v>41</v>
      </c>
      <c r="AH154">
        <v>8</v>
      </c>
      <c r="AI154">
        <f t="shared" si="127"/>
        <v>1.0015850955197139</v>
      </c>
      <c r="AJ154">
        <f t="shared" si="128"/>
        <v>0.15850955197138639</v>
      </c>
      <c r="AK154">
        <f t="shared" si="129"/>
        <v>51813.898160185941</v>
      </c>
      <c r="AL154">
        <v>0</v>
      </c>
      <c r="AM154">
        <v>0</v>
      </c>
      <c r="AN154">
        <v>0</v>
      </c>
      <c r="AO154">
        <f t="shared" si="130"/>
        <v>0</v>
      </c>
      <c r="AP154" t="e">
        <f t="shared" si="131"/>
        <v>#DIV/0!</v>
      </c>
      <c r="AQ154">
        <v>-1</v>
      </c>
      <c r="AR154" t="s">
        <v>973</v>
      </c>
      <c r="AS154">
        <v>681.24461538461503</v>
      </c>
      <c r="AT154">
        <v>924.69500000000005</v>
      </c>
      <c r="AU154">
        <f t="shared" si="132"/>
        <v>0.26327641505078436</v>
      </c>
      <c r="AV154">
        <v>0.5</v>
      </c>
      <c r="AW154">
        <f t="shared" si="133"/>
        <v>1429.2105001003806</v>
      </c>
      <c r="AX154">
        <f>I154</f>
        <v>0.10277917547079085</v>
      </c>
      <c r="AY154">
        <f t="shared" si="134"/>
        <v>188.13870840968346</v>
      </c>
      <c r="AZ154">
        <f t="shared" si="135"/>
        <v>0.45253299736669933</v>
      </c>
      <c r="BA154">
        <f t="shared" si="136"/>
        <v>7.7160024740465947E-4</v>
      </c>
      <c r="BB154">
        <f t="shared" si="137"/>
        <v>-1</v>
      </c>
      <c r="BC154" t="s">
        <v>974</v>
      </c>
      <c r="BD154">
        <v>506.24</v>
      </c>
      <c r="BE154">
        <f t="shared" si="138"/>
        <v>418.45500000000004</v>
      </c>
      <c r="BF154">
        <f t="shared" si="139"/>
        <v>0.58178390655001133</v>
      </c>
      <c r="BG154">
        <f t="shared" si="140"/>
        <v>1.8265941055625792</v>
      </c>
      <c r="BH154">
        <f t="shared" si="141"/>
        <v>0.26327641505078431</v>
      </c>
      <c r="BI154" t="e">
        <f t="shared" si="142"/>
        <v>#DIV/0!</v>
      </c>
      <c r="BJ154">
        <f t="shared" si="143"/>
        <v>1699.99</v>
      </c>
      <c r="BK154">
        <f t="shared" si="144"/>
        <v>1429.2105001003806</v>
      </c>
      <c r="BL154">
        <f>($B$11*$D$9+$C$11*$D$9+$F$11*((CR154+CJ154)/MAX(CR154+CJ154+CS154, 0.1)*$I$9+CS154/MAX(CR154+CJ154+CS154, 0.1)*$J$9))/($B$11+$C$11+$F$11)</f>
        <v>0.84071700427671958</v>
      </c>
      <c r="BM154">
        <f>($B$11*$K$9+$C$11*$K$9+$F$11*((CR154+CJ154)/MAX(CR154+CJ154+CS154, 0.1)*$P$9+CS154/MAX(CR154+CJ154+CS154, 0.1)*$Q$9))/($B$11+$C$11+$F$11)</f>
        <v>0.19143400855343923</v>
      </c>
      <c r="BN154">
        <v>6</v>
      </c>
      <c r="BO154">
        <v>0.5</v>
      </c>
      <c r="BP154" t="s">
        <v>271</v>
      </c>
      <c r="BQ154">
        <v>1566932149.8</v>
      </c>
      <c r="BR154">
        <v>49.463900000000002</v>
      </c>
      <c r="BS154">
        <v>49.853000000000002</v>
      </c>
      <c r="BT154">
        <v>26.195399999999999</v>
      </c>
      <c r="BU154">
        <v>20.969899999999999</v>
      </c>
      <c r="BV154">
        <v>499.58800000000002</v>
      </c>
      <c r="BW154">
        <v>98.767499999999998</v>
      </c>
      <c r="BX154">
        <v>0.20282800000000001</v>
      </c>
      <c r="BY154">
        <v>28.820699999999999</v>
      </c>
      <c r="BZ154">
        <v>29.548500000000001</v>
      </c>
      <c r="CA154">
        <v>999.9</v>
      </c>
      <c r="CB154">
        <v>9980.6200000000008</v>
      </c>
      <c r="CC154">
        <v>0</v>
      </c>
      <c r="CD154">
        <v>12.838900000000001</v>
      </c>
      <c r="CE154">
        <v>1699.99</v>
      </c>
      <c r="CF154">
        <v>0.97602800000000001</v>
      </c>
      <c r="CG154">
        <v>2.3972199999999999E-2</v>
      </c>
      <c r="CH154">
        <v>0</v>
      </c>
      <c r="CI154">
        <v>680.85900000000004</v>
      </c>
      <c r="CJ154">
        <v>4.99986</v>
      </c>
      <c r="CK154">
        <v>11886.2</v>
      </c>
      <c r="CL154">
        <v>13809.3</v>
      </c>
      <c r="CM154">
        <v>46.75</v>
      </c>
      <c r="CN154">
        <v>48.25</v>
      </c>
      <c r="CO154">
        <v>47.5</v>
      </c>
      <c r="CP154">
        <v>47.561999999999998</v>
      </c>
      <c r="CQ154">
        <v>48.5</v>
      </c>
      <c r="CR154">
        <v>1654.36</v>
      </c>
      <c r="CS154">
        <v>40.630000000000003</v>
      </c>
      <c r="CT154">
        <v>0</v>
      </c>
      <c r="CU154">
        <v>78.399999856948895</v>
      </c>
      <c r="CV154">
        <v>681.24461538461503</v>
      </c>
      <c r="CW154">
        <v>-1.41976069263264</v>
      </c>
      <c r="CX154">
        <v>13.8461538735377</v>
      </c>
      <c r="CY154">
        <v>11885.3692307692</v>
      </c>
      <c r="CZ154">
        <v>15</v>
      </c>
      <c r="DA154">
        <v>1566932144.3</v>
      </c>
      <c r="DB154" t="s">
        <v>975</v>
      </c>
      <c r="DC154">
        <v>138</v>
      </c>
      <c r="DD154">
        <v>-0.22600000000000001</v>
      </c>
      <c r="DE154">
        <v>0.17499999999999999</v>
      </c>
      <c r="DF154">
        <v>50</v>
      </c>
      <c r="DG154">
        <v>21</v>
      </c>
      <c r="DH154">
        <v>0.3</v>
      </c>
      <c r="DI154">
        <v>0.02</v>
      </c>
      <c r="DJ154">
        <v>9.4513107866129892E-3</v>
      </c>
      <c r="DK154">
        <v>0.11100060605881</v>
      </c>
      <c r="DL154">
        <v>5.8344868689244697E-2</v>
      </c>
      <c r="DM154">
        <v>1</v>
      </c>
      <c r="DN154">
        <v>4.6772766940739098E-2</v>
      </c>
      <c r="DO154">
        <v>-0.135774046293613</v>
      </c>
      <c r="DP154">
        <v>9.1860655655657097E-2</v>
      </c>
      <c r="DQ154">
        <v>1</v>
      </c>
      <c r="DR154">
        <v>2</v>
      </c>
      <c r="DS154">
        <v>2</v>
      </c>
      <c r="DT154" t="s">
        <v>273</v>
      </c>
      <c r="DU154">
        <v>1.86707</v>
      </c>
      <c r="DV154">
        <v>1.86358</v>
      </c>
      <c r="DW154">
        <v>1.86921</v>
      </c>
      <c r="DX154">
        <v>1.86717</v>
      </c>
      <c r="DY154">
        <v>1.87181</v>
      </c>
      <c r="DZ154">
        <v>1.86433</v>
      </c>
      <c r="EA154">
        <v>1.8658600000000001</v>
      </c>
      <c r="EB154">
        <v>1.86581</v>
      </c>
      <c r="EC154" t="s">
        <v>274</v>
      </c>
      <c r="ED154" t="s">
        <v>19</v>
      </c>
      <c r="EE154" t="s">
        <v>19</v>
      </c>
      <c r="EF154" t="s">
        <v>19</v>
      </c>
      <c r="EG154" t="s">
        <v>275</v>
      </c>
      <c r="EH154" t="s">
        <v>276</v>
      </c>
      <c r="EI154" t="s">
        <v>277</v>
      </c>
      <c r="EJ154" t="s">
        <v>277</v>
      </c>
      <c r="EK154" t="s">
        <v>277</v>
      </c>
      <c r="EL154" t="s">
        <v>277</v>
      </c>
      <c r="EM154">
        <v>0</v>
      </c>
      <c r="EN154">
        <v>100</v>
      </c>
      <c r="EO154">
        <v>100</v>
      </c>
      <c r="EP154">
        <v>-0.22600000000000001</v>
      </c>
      <c r="EQ154">
        <v>0.17499999999999999</v>
      </c>
      <c r="ER154">
        <v>2</v>
      </c>
      <c r="ES154">
        <v>452.02800000000002</v>
      </c>
      <c r="ET154">
        <v>506.41300000000001</v>
      </c>
      <c r="EU154">
        <v>25.000299999999999</v>
      </c>
      <c r="EV154">
        <v>32.049500000000002</v>
      </c>
      <c r="EW154">
        <v>30.000299999999999</v>
      </c>
      <c r="EX154">
        <v>32.118099999999998</v>
      </c>
      <c r="EY154">
        <v>32.103499999999997</v>
      </c>
      <c r="EZ154">
        <v>5.65944</v>
      </c>
      <c r="FA154">
        <v>24.455200000000001</v>
      </c>
      <c r="FB154">
        <v>6.8537800000000004</v>
      </c>
      <c r="FC154">
        <v>25</v>
      </c>
      <c r="FD154">
        <v>50</v>
      </c>
      <c r="FE154">
        <v>20.994900000000001</v>
      </c>
      <c r="FF154">
        <v>100.89400000000001</v>
      </c>
      <c r="FG154">
        <v>101.44</v>
      </c>
    </row>
    <row r="155" spans="1:163" x14ac:dyDescent="0.2">
      <c r="A155">
        <v>139</v>
      </c>
      <c r="B155">
        <v>1566932270.3</v>
      </c>
      <c r="C155">
        <v>18922.5</v>
      </c>
      <c r="D155" t="s">
        <v>976</v>
      </c>
      <c r="E155" t="s">
        <v>977</v>
      </c>
      <c r="F155" t="s">
        <v>947</v>
      </c>
      <c r="G155">
        <v>1566932270.3</v>
      </c>
      <c r="H155">
        <f t="shared" si="116"/>
        <v>4.7818739086285681E-3</v>
      </c>
      <c r="I155">
        <f t="shared" si="117"/>
        <v>27.036038907242052</v>
      </c>
      <c r="J155">
        <f>BR155 - IF(AI155&gt;1, I155*BN155*100/(AK155*CB155), 0)</f>
        <v>365.67696857727515</v>
      </c>
      <c r="K155">
        <f>((Q155-H155/2)*J155-I155)/(Q155+H155/2)</f>
        <v>215.9306298391393</v>
      </c>
      <c r="L155">
        <f>K155*(BW155+BX155)/1000</f>
        <v>21.370704315155109</v>
      </c>
      <c r="M155">
        <f>(BR155 - IF(AI155&gt;1, I155*BN155*100/(AK155*CB155), 0))*(BW155+BX155)/1000</f>
        <v>36.191134051472659</v>
      </c>
      <c r="N155">
        <f t="shared" si="118"/>
        <v>0.32458286701883277</v>
      </c>
      <c r="O155">
        <f t="shared" si="119"/>
        <v>2.2372732155455237</v>
      </c>
      <c r="P155">
        <f>H155*(1000-(1000*0.61365*EXP(17.502*T155/(240.97+T155))/(BW155+BX155)+BT155)/2)/(1000*0.61365*EXP(17.502*T155/(240.97+T155))/(BW155+BX155)-BT155)</f>
        <v>0.30050864114958975</v>
      </c>
      <c r="Q155">
        <f t="shared" si="120"/>
        <v>0.18983185997566182</v>
      </c>
      <c r="R155">
        <f t="shared" si="121"/>
        <v>273.59789911116451</v>
      </c>
      <c r="S155">
        <f>(BY155+(R155+2*0.95*0.0000000567*(((BY155+$B$7)+273)^4-(BY155+273)^4)-44100*H155)/(1.84*29.3*O155+8*0.95*0.0000000567*(BY155+273)^3))</f>
        <v>29.307761305816332</v>
      </c>
      <c r="T155">
        <f>($C$7*BZ155+$D$7*CA155+$E$7*S155)</f>
        <v>29.397400000000001</v>
      </c>
      <c r="U155">
        <f>0.61365*EXP(17.502*T155/(240.97+T155))</f>
        <v>4.1151889036543032</v>
      </c>
      <c r="V155">
        <f t="shared" si="122"/>
        <v>65.11300776096715</v>
      </c>
      <c r="W155">
        <f t="shared" si="123"/>
        <v>2.5936930497708</v>
      </c>
      <c r="X155">
        <f t="shared" si="124"/>
        <v>3.9833715857396217</v>
      </c>
      <c r="Y155">
        <f t="shared" si="125"/>
        <v>1.5214958538835033</v>
      </c>
      <c r="Z155">
        <f>(-H155*44100)</f>
        <v>-210.88063937051984</v>
      </c>
      <c r="AA155">
        <f>2*29.3*O155*0.92*(BY155-T155)</f>
        <v>-67.91879842218394</v>
      </c>
      <c r="AB155">
        <f>2*0.95*0.0000000567*(((BY155+$B$7)+273)^4-(T155+273)^4)</f>
        <v>-6.6911857601743323</v>
      </c>
      <c r="AC155">
        <f t="shared" si="126"/>
        <v>-11.892724441713611</v>
      </c>
      <c r="AD155">
        <v>-4.0841995648498101E-2</v>
      </c>
      <c r="AE155">
        <v>4.58487180707692E-2</v>
      </c>
      <c r="AF155">
        <v>3.4324927504668401</v>
      </c>
      <c r="AG155">
        <v>143</v>
      </c>
      <c r="AH155">
        <v>29</v>
      </c>
      <c r="AI155">
        <f t="shared" si="127"/>
        <v>1.0055551848674231</v>
      </c>
      <c r="AJ155">
        <f t="shared" si="128"/>
        <v>0.55551848674231241</v>
      </c>
      <c r="AK155">
        <f t="shared" si="129"/>
        <v>51769.435173717487</v>
      </c>
      <c r="AL155">
        <v>0</v>
      </c>
      <c r="AM155">
        <v>0</v>
      </c>
      <c r="AN155">
        <v>0</v>
      </c>
      <c r="AO155">
        <f t="shared" si="130"/>
        <v>0</v>
      </c>
      <c r="AP155" t="e">
        <f t="shared" si="131"/>
        <v>#DIV/0!</v>
      </c>
      <c r="AQ155">
        <v>-1</v>
      </c>
      <c r="AR155" t="s">
        <v>978</v>
      </c>
      <c r="AS155">
        <v>686.02192307692303</v>
      </c>
      <c r="AT155">
        <v>1140.3499999999999</v>
      </c>
      <c r="AU155">
        <f t="shared" si="132"/>
        <v>0.39841108161799177</v>
      </c>
      <c r="AV155">
        <v>0.5</v>
      </c>
      <c r="AW155">
        <f t="shared" si="133"/>
        <v>1429.2021001003811</v>
      </c>
      <c r="AX155">
        <f>I155</f>
        <v>27.036038907242052</v>
      </c>
      <c r="AY155">
        <f t="shared" si="134"/>
        <v>284.7049772758491</v>
      </c>
      <c r="AZ155">
        <f t="shared" si="135"/>
        <v>0.56551935809181386</v>
      </c>
      <c r="BA155">
        <f t="shared" si="136"/>
        <v>1.9616567107809957E-2</v>
      </c>
      <c r="BB155">
        <f t="shared" si="137"/>
        <v>-1</v>
      </c>
      <c r="BC155" t="s">
        <v>979</v>
      </c>
      <c r="BD155">
        <v>495.46</v>
      </c>
      <c r="BE155">
        <f t="shared" si="138"/>
        <v>644.88999999999987</v>
      </c>
      <c r="BF155">
        <f t="shared" si="139"/>
        <v>0.70450476348381419</v>
      </c>
      <c r="BG155">
        <f t="shared" si="140"/>
        <v>2.3015985145117668</v>
      </c>
      <c r="BH155">
        <f t="shared" si="141"/>
        <v>0.39841108161799177</v>
      </c>
      <c r="BI155" t="e">
        <f t="shared" si="142"/>
        <v>#DIV/0!</v>
      </c>
      <c r="BJ155">
        <f t="shared" si="143"/>
        <v>1699.98</v>
      </c>
      <c r="BK155">
        <f t="shared" si="144"/>
        <v>1429.2021001003811</v>
      </c>
      <c r="BL155">
        <f>($B$11*$D$9+$C$11*$D$9+$F$11*((CR155+CJ155)/MAX(CR155+CJ155+CS155, 0.1)*$I$9+CS155/MAX(CR155+CJ155+CS155, 0.1)*$J$9))/($B$11+$C$11+$F$11)</f>
        <v>0.84071700849444175</v>
      </c>
      <c r="BM155">
        <f>($B$11*$K$9+$C$11*$K$9+$F$11*((CR155+CJ155)/MAX(CR155+CJ155+CS155, 0.1)*$P$9+CS155/MAX(CR155+CJ155+CS155, 0.1)*$Q$9))/($B$11+$C$11+$F$11)</f>
        <v>0.19143401698888363</v>
      </c>
      <c r="BN155">
        <v>6</v>
      </c>
      <c r="BO155">
        <v>0.5</v>
      </c>
      <c r="BP155" t="s">
        <v>271</v>
      </c>
      <c r="BQ155">
        <v>1566932270.3</v>
      </c>
      <c r="BR155">
        <v>365.67700000000002</v>
      </c>
      <c r="BS155">
        <v>400.03399999999999</v>
      </c>
      <c r="BT155">
        <v>26.206800000000001</v>
      </c>
      <c r="BU155">
        <v>20.651499999999999</v>
      </c>
      <c r="BV155">
        <v>500.07799999999997</v>
      </c>
      <c r="BW155">
        <v>98.770200000000003</v>
      </c>
      <c r="BX155">
        <v>0.20003099999999999</v>
      </c>
      <c r="BY155">
        <v>28.834299999999999</v>
      </c>
      <c r="BZ155">
        <v>29.397400000000001</v>
      </c>
      <c r="CA155">
        <v>999.9</v>
      </c>
      <c r="CB155">
        <v>9971.8799999999992</v>
      </c>
      <c r="CC155">
        <v>0</v>
      </c>
      <c r="CD155">
        <v>12.4011</v>
      </c>
      <c r="CE155">
        <v>1699.98</v>
      </c>
      <c r="CF155">
        <v>0.97602800000000001</v>
      </c>
      <c r="CG155">
        <v>2.3972199999999999E-2</v>
      </c>
      <c r="CH155">
        <v>0</v>
      </c>
      <c r="CI155">
        <v>686.803</v>
      </c>
      <c r="CJ155">
        <v>4.99986</v>
      </c>
      <c r="CK155">
        <v>11982.4</v>
      </c>
      <c r="CL155">
        <v>13809.2</v>
      </c>
      <c r="CM155">
        <v>46.811999999999998</v>
      </c>
      <c r="CN155">
        <v>48.375</v>
      </c>
      <c r="CO155">
        <v>47.561999999999998</v>
      </c>
      <c r="CP155">
        <v>47.625</v>
      </c>
      <c r="CQ155">
        <v>48.561999999999998</v>
      </c>
      <c r="CR155">
        <v>1654.35</v>
      </c>
      <c r="CS155">
        <v>40.630000000000003</v>
      </c>
      <c r="CT155">
        <v>0</v>
      </c>
      <c r="CU155">
        <v>120.09999990463299</v>
      </c>
      <c r="CV155">
        <v>686.02192307692303</v>
      </c>
      <c r="CW155">
        <v>3.5678632572314202</v>
      </c>
      <c r="CX155">
        <v>46.512820565453602</v>
      </c>
      <c r="CY155">
        <v>11976.657692307699</v>
      </c>
      <c r="CZ155">
        <v>15</v>
      </c>
      <c r="DA155">
        <v>1566932225.8</v>
      </c>
      <c r="DB155" t="s">
        <v>980</v>
      </c>
      <c r="DC155">
        <v>139</v>
      </c>
      <c r="DD155">
        <v>-0.17399999999999999</v>
      </c>
      <c r="DE155">
        <v>0.17299999999999999</v>
      </c>
      <c r="DF155">
        <v>400</v>
      </c>
      <c r="DG155">
        <v>21</v>
      </c>
      <c r="DH155">
        <v>7.0000000000000007E-2</v>
      </c>
      <c r="DI155">
        <v>0.02</v>
      </c>
      <c r="DJ155">
        <v>26.889795854719999</v>
      </c>
      <c r="DK155">
        <v>0.27895472164247698</v>
      </c>
      <c r="DL155">
        <v>0.18020830231542301</v>
      </c>
      <c r="DM155">
        <v>1</v>
      </c>
      <c r="DN155">
        <v>0.320643619655269</v>
      </c>
      <c r="DO155">
        <v>3.1006822469315898E-2</v>
      </c>
      <c r="DP155">
        <v>7.0789702151866996E-3</v>
      </c>
      <c r="DQ155">
        <v>1</v>
      </c>
      <c r="DR155">
        <v>2</v>
      </c>
      <c r="DS155">
        <v>2</v>
      </c>
      <c r="DT155" t="s">
        <v>273</v>
      </c>
      <c r="DU155">
        <v>1.8670500000000001</v>
      </c>
      <c r="DV155">
        <v>1.8635600000000001</v>
      </c>
      <c r="DW155">
        <v>1.86917</v>
      </c>
      <c r="DX155">
        <v>1.86714</v>
      </c>
      <c r="DY155">
        <v>1.8717900000000001</v>
      </c>
      <c r="DZ155">
        <v>1.8642799999999999</v>
      </c>
      <c r="EA155">
        <v>1.8658399999999999</v>
      </c>
      <c r="EB155">
        <v>1.8657600000000001</v>
      </c>
      <c r="EC155" t="s">
        <v>274</v>
      </c>
      <c r="ED155" t="s">
        <v>19</v>
      </c>
      <c r="EE155" t="s">
        <v>19</v>
      </c>
      <c r="EF155" t="s">
        <v>19</v>
      </c>
      <c r="EG155" t="s">
        <v>275</v>
      </c>
      <c r="EH155" t="s">
        <v>276</v>
      </c>
      <c r="EI155" t="s">
        <v>277</v>
      </c>
      <c r="EJ155" t="s">
        <v>277</v>
      </c>
      <c r="EK155" t="s">
        <v>277</v>
      </c>
      <c r="EL155" t="s">
        <v>277</v>
      </c>
      <c r="EM155">
        <v>0</v>
      </c>
      <c r="EN155">
        <v>100</v>
      </c>
      <c r="EO155">
        <v>100</v>
      </c>
      <c r="EP155">
        <v>-0.17399999999999999</v>
      </c>
      <c r="EQ155">
        <v>0.17299999999999999</v>
      </c>
      <c r="ER155">
        <v>2</v>
      </c>
      <c r="ES155">
        <v>339.24700000000001</v>
      </c>
      <c r="ET155">
        <v>502.87299999999999</v>
      </c>
      <c r="EU155">
        <v>25.000699999999998</v>
      </c>
      <c r="EV155">
        <v>32.1004</v>
      </c>
      <c r="EW155">
        <v>30.000299999999999</v>
      </c>
      <c r="EX155">
        <v>32.125100000000003</v>
      </c>
      <c r="EY155">
        <v>32.121699999999997</v>
      </c>
      <c r="EZ155">
        <v>22.1814</v>
      </c>
      <c r="FA155">
        <v>27.255199999999999</v>
      </c>
      <c r="FB155">
        <v>6.2239599999999999</v>
      </c>
      <c r="FC155">
        <v>25</v>
      </c>
      <c r="FD155">
        <v>400</v>
      </c>
      <c r="FE155">
        <v>20.636500000000002</v>
      </c>
      <c r="FF155">
        <v>100.886</v>
      </c>
      <c r="FG155">
        <v>101.429</v>
      </c>
    </row>
    <row r="156" spans="1:163" x14ac:dyDescent="0.2">
      <c r="A156">
        <v>140</v>
      </c>
      <c r="B156">
        <v>1566932382.3</v>
      </c>
      <c r="C156">
        <v>19034.5</v>
      </c>
      <c r="D156" t="s">
        <v>981</v>
      </c>
      <c r="E156" t="s">
        <v>982</v>
      </c>
      <c r="F156" t="s">
        <v>947</v>
      </c>
      <c r="G156">
        <v>1566932382.3</v>
      </c>
      <c r="H156">
        <f t="shared" si="116"/>
        <v>4.8785752127978588E-3</v>
      </c>
      <c r="I156">
        <f t="shared" si="117"/>
        <v>34.493827894343056</v>
      </c>
      <c r="J156">
        <f>BR156 - IF(AI156&gt;1, I156*BN156*100/(AK156*CB156), 0)</f>
        <v>456.26896031253858</v>
      </c>
      <c r="K156">
        <f>((Q156-H156/2)*J156-I156)/(Q156+H156/2)</f>
        <v>271.09970723630897</v>
      </c>
      <c r="L156">
        <f>K156*(BW156+BX156)/1000</f>
        <v>26.832174040326727</v>
      </c>
      <c r="M156">
        <f>(BR156 - IF(AI156&gt;1, I156*BN156*100/(AK156*CB156), 0))*(BW156+BX156)/1000</f>
        <v>45.15935585881472</v>
      </c>
      <c r="N156">
        <f t="shared" si="118"/>
        <v>0.33554268337842919</v>
      </c>
      <c r="O156">
        <f t="shared" si="119"/>
        <v>2.2451720565410636</v>
      </c>
      <c r="P156">
        <f>H156*(1000-(1000*0.61365*EXP(17.502*T156/(240.97+T156))/(BW156+BX156)+BT156)/2)/(1000*0.61365*EXP(17.502*T156/(240.97+T156))/(BW156+BX156)-BT156)</f>
        <v>0.30996697971166803</v>
      </c>
      <c r="Q156">
        <f t="shared" si="120"/>
        <v>0.19586453294946976</v>
      </c>
      <c r="R156">
        <f t="shared" si="121"/>
        <v>273.60587905975029</v>
      </c>
      <c r="S156">
        <f>(BY156+(R156+2*0.95*0.0000000567*(((BY156+$B$7)+273)^4-(BY156+273)^4)-44100*H156)/(1.84*29.3*O156+8*0.95*0.0000000567*(BY156+273)^3))</f>
        <v>29.26921577651904</v>
      </c>
      <c r="T156">
        <f>($C$7*BZ156+$D$7*CA156+$E$7*S156)</f>
        <v>29.325800000000001</v>
      </c>
      <c r="U156">
        <f>0.61365*EXP(17.502*T156/(240.97+T156))</f>
        <v>4.0982196449918487</v>
      </c>
      <c r="V156">
        <f t="shared" si="122"/>
        <v>65.117063232930491</v>
      </c>
      <c r="W156">
        <f t="shared" si="123"/>
        <v>2.5931032937515002</v>
      </c>
      <c r="X156">
        <f t="shared" si="124"/>
        <v>3.9822178166661182</v>
      </c>
      <c r="Y156">
        <f t="shared" si="125"/>
        <v>1.5051163512403485</v>
      </c>
      <c r="Z156">
        <f>(-H156*44100)</f>
        <v>-215.14516688438556</v>
      </c>
      <c r="AA156">
        <f>2*29.3*O156*0.92*(BY156-T156)</f>
        <v>-60.097211950428196</v>
      </c>
      <c r="AB156">
        <f>2*0.95*0.0000000567*(((BY156+$B$7)+273)^4-(T156+273)^4)</f>
        <v>-5.8975488676088244</v>
      </c>
      <c r="AC156">
        <f t="shared" si="126"/>
        <v>-7.5340486426722677</v>
      </c>
      <c r="AD156">
        <v>-4.1053897967781097E-2</v>
      </c>
      <c r="AE156">
        <v>4.6086596987827098E-2</v>
      </c>
      <c r="AF156">
        <v>3.4465928014542202</v>
      </c>
      <c r="AG156">
        <v>143</v>
      </c>
      <c r="AH156">
        <v>29</v>
      </c>
      <c r="AI156">
        <f t="shared" si="127"/>
        <v>1.0055274229029694</v>
      </c>
      <c r="AJ156">
        <f t="shared" si="128"/>
        <v>0.552742290296937</v>
      </c>
      <c r="AK156">
        <f t="shared" si="129"/>
        <v>52028.015224918112</v>
      </c>
      <c r="AL156">
        <v>0</v>
      </c>
      <c r="AM156">
        <v>0</v>
      </c>
      <c r="AN156">
        <v>0</v>
      </c>
      <c r="AO156">
        <f t="shared" si="130"/>
        <v>0</v>
      </c>
      <c r="AP156" t="e">
        <f t="shared" si="131"/>
        <v>#DIV/0!</v>
      </c>
      <c r="AQ156">
        <v>-1</v>
      </c>
      <c r="AR156" t="s">
        <v>983</v>
      </c>
      <c r="AS156">
        <v>710.66153846153804</v>
      </c>
      <c r="AT156">
        <v>1239.29</v>
      </c>
      <c r="AU156">
        <f t="shared" si="132"/>
        <v>0.42655751401081421</v>
      </c>
      <c r="AV156">
        <v>0.5</v>
      </c>
      <c r="AW156">
        <f t="shared" si="133"/>
        <v>1429.2441001003779</v>
      </c>
      <c r="AX156">
        <f>I156</f>
        <v>34.493827894343056</v>
      </c>
      <c r="AY156">
        <f t="shared" si="134"/>
        <v>304.82740512672024</v>
      </c>
      <c r="AZ156">
        <f t="shared" si="135"/>
        <v>0.59680139434676305</v>
      </c>
      <c r="BA156">
        <f t="shared" si="136"/>
        <v>2.4833985945333113E-2</v>
      </c>
      <c r="BB156">
        <f t="shared" si="137"/>
        <v>-1</v>
      </c>
      <c r="BC156" t="s">
        <v>984</v>
      </c>
      <c r="BD156">
        <v>499.68</v>
      </c>
      <c r="BE156">
        <f t="shared" si="138"/>
        <v>739.6099999999999</v>
      </c>
      <c r="BF156">
        <f t="shared" si="139"/>
        <v>0.71473947288227846</v>
      </c>
      <c r="BG156">
        <f t="shared" si="140"/>
        <v>2.4801673070765289</v>
      </c>
      <c r="BH156">
        <f t="shared" si="141"/>
        <v>0.42655751401081421</v>
      </c>
      <c r="BI156" t="e">
        <f t="shared" si="142"/>
        <v>#DIV/0!</v>
      </c>
      <c r="BJ156">
        <f t="shared" si="143"/>
        <v>1700.03</v>
      </c>
      <c r="BK156">
        <f t="shared" si="144"/>
        <v>1429.2441001003779</v>
      </c>
      <c r="BL156">
        <f>($B$11*$D$9+$C$11*$D$9+$F$11*((CR156+CJ156)/MAX(CR156+CJ156+CS156, 0.1)*$I$9+CS156/MAX(CR156+CJ156+CS156, 0.1)*$J$9))/($B$11+$C$11+$F$11)</f>
        <v>0.84071698740632694</v>
      </c>
      <c r="BM156">
        <f>($B$11*$K$9+$C$11*$K$9+$F$11*((CR156+CJ156)/MAX(CR156+CJ156+CS156, 0.1)*$P$9+CS156/MAX(CR156+CJ156+CS156, 0.1)*$Q$9))/($B$11+$C$11+$F$11)</f>
        <v>0.19143397481265415</v>
      </c>
      <c r="BN156">
        <v>6</v>
      </c>
      <c r="BO156">
        <v>0.5</v>
      </c>
      <c r="BP156" t="s">
        <v>271</v>
      </c>
      <c r="BQ156">
        <v>1566932382.3</v>
      </c>
      <c r="BR156">
        <v>456.26900000000001</v>
      </c>
      <c r="BS156">
        <v>500.09800000000001</v>
      </c>
      <c r="BT156">
        <v>26.1995</v>
      </c>
      <c r="BU156">
        <v>20.531700000000001</v>
      </c>
      <c r="BV156">
        <v>500.08199999999999</v>
      </c>
      <c r="BW156">
        <v>98.775300000000001</v>
      </c>
      <c r="BX156">
        <v>0.19999700000000001</v>
      </c>
      <c r="BY156">
        <v>28.8293</v>
      </c>
      <c r="BZ156">
        <v>29.325800000000001</v>
      </c>
      <c r="CA156">
        <v>999.9</v>
      </c>
      <c r="CB156">
        <v>10023.1</v>
      </c>
      <c r="CC156">
        <v>0</v>
      </c>
      <c r="CD156">
        <v>12.1332</v>
      </c>
      <c r="CE156">
        <v>1700.03</v>
      </c>
      <c r="CF156">
        <v>0.97602800000000001</v>
      </c>
      <c r="CG156">
        <v>2.3972199999999999E-2</v>
      </c>
      <c r="CH156">
        <v>0</v>
      </c>
      <c r="CI156">
        <v>710.87800000000004</v>
      </c>
      <c r="CJ156">
        <v>4.99986</v>
      </c>
      <c r="CK156">
        <v>12401.7</v>
      </c>
      <c r="CL156">
        <v>13809.6</v>
      </c>
      <c r="CM156">
        <v>46.811999999999998</v>
      </c>
      <c r="CN156">
        <v>48.436999999999998</v>
      </c>
      <c r="CO156">
        <v>47.561999999999998</v>
      </c>
      <c r="CP156">
        <v>47.625</v>
      </c>
      <c r="CQ156">
        <v>48.561999999999998</v>
      </c>
      <c r="CR156">
        <v>1654.4</v>
      </c>
      <c r="CS156">
        <v>40.630000000000003</v>
      </c>
      <c r="CT156">
        <v>0</v>
      </c>
      <c r="CU156">
        <v>111.59999990463299</v>
      </c>
      <c r="CV156">
        <v>710.66153846153804</v>
      </c>
      <c r="CW156">
        <v>3.80170941378343</v>
      </c>
      <c r="CX156">
        <v>81.015384679114902</v>
      </c>
      <c r="CY156">
        <v>12391.5730769231</v>
      </c>
      <c r="CZ156">
        <v>15</v>
      </c>
      <c r="DA156">
        <v>1566932337.3</v>
      </c>
      <c r="DB156" t="s">
        <v>985</v>
      </c>
      <c r="DC156">
        <v>140</v>
      </c>
      <c r="DD156">
        <v>-0.125</v>
      </c>
      <c r="DE156">
        <v>0.16700000000000001</v>
      </c>
      <c r="DF156">
        <v>500</v>
      </c>
      <c r="DG156">
        <v>21</v>
      </c>
      <c r="DH156">
        <v>0.06</v>
      </c>
      <c r="DI156">
        <v>0.02</v>
      </c>
      <c r="DJ156">
        <v>34.372604154265296</v>
      </c>
      <c r="DK156">
        <v>-7.4332330654526997E-3</v>
      </c>
      <c r="DL156">
        <v>0.19605095536068301</v>
      </c>
      <c r="DM156">
        <v>1</v>
      </c>
      <c r="DN156">
        <v>0.332952797130244</v>
      </c>
      <c r="DO156">
        <v>2.2885365874298898E-2</v>
      </c>
      <c r="DP156">
        <v>6.02782456806233E-3</v>
      </c>
      <c r="DQ156">
        <v>1</v>
      </c>
      <c r="DR156">
        <v>2</v>
      </c>
      <c r="DS156">
        <v>2</v>
      </c>
      <c r="DT156" t="s">
        <v>273</v>
      </c>
      <c r="DU156">
        <v>1.86707</v>
      </c>
      <c r="DV156">
        <v>1.8635699999999999</v>
      </c>
      <c r="DW156">
        <v>1.8692</v>
      </c>
      <c r="DX156">
        <v>1.86717</v>
      </c>
      <c r="DY156">
        <v>1.8717999999999999</v>
      </c>
      <c r="DZ156">
        <v>1.8643099999999999</v>
      </c>
      <c r="EA156">
        <v>1.8658399999999999</v>
      </c>
      <c r="EB156">
        <v>1.86582</v>
      </c>
      <c r="EC156" t="s">
        <v>274</v>
      </c>
      <c r="ED156" t="s">
        <v>19</v>
      </c>
      <c r="EE156" t="s">
        <v>19</v>
      </c>
      <c r="EF156" t="s">
        <v>19</v>
      </c>
      <c r="EG156" t="s">
        <v>275</v>
      </c>
      <c r="EH156" t="s">
        <v>276</v>
      </c>
      <c r="EI156" t="s">
        <v>277</v>
      </c>
      <c r="EJ156" t="s">
        <v>277</v>
      </c>
      <c r="EK156" t="s">
        <v>277</v>
      </c>
      <c r="EL156" t="s">
        <v>277</v>
      </c>
      <c r="EM156">
        <v>0</v>
      </c>
      <c r="EN156">
        <v>100</v>
      </c>
      <c r="EO156">
        <v>100</v>
      </c>
      <c r="EP156">
        <v>-0.125</v>
      </c>
      <c r="EQ156">
        <v>0.16700000000000001</v>
      </c>
      <c r="ER156">
        <v>2</v>
      </c>
      <c r="ES156">
        <v>339.27199999999999</v>
      </c>
      <c r="ET156">
        <v>502.70400000000001</v>
      </c>
      <c r="EU156">
        <v>24.999199999999998</v>
      </c>
      <c r="EV156">
        <v>32.140099999999997</v>
      </c>
      <c r="EW156">
        <v>30.0001</v>
      </c>
      <c r="EX156">
        <v>32.159199999999998</v>
      </c>
      <c r="EY156">
        <v>32.156199999999998</v>
      </c>
      <c r="EZ156">
        <v>26.494800000000001</v>
      </c>
      <c r="FA156">
        <v>27.883099999999999</v>
      </c>
      <c r="FB156">
        <v>5.5882199999999997</v>
      </c>
      <c r="FC156">
        <v>25</v>
      </c>
      <c r="FD156">
        <v>500</v>
      </c>
      <c r="FE156">
        <v>20.491299999999999</v>
      </c>
      <c r="FF156">
        <v>100.881</v>
      </c>
      <c r="FG156">
        <v>101.42400000000001</v>
      </c>
    </row>
    <row r="157" spans="1:163" x14ac:dyDescent="0.2">
      <c r="A157">
        <v>141</v>
      </c>
      <c r="B157">
        <v>1566932502.8</v>
      </c>
      <c r="C157">
        <v>19155</v>
      </c>
      <c r="D157" t="s">
        <v>986</v>
      </c>
      <c r="E157" t="s">
        <v>987</v>
      </c>
      <c r="F157" t="s">
        <v>947</v>
      </c>
      <c r="G157">
        <v>1566932502.8</v>
      </c>
      <c r="H157">
        <f t="shared" si="116"/>
        <v>4.7858446344577407E-3</v>
      </c>
      <c r="I157">
        <f t="shared" si="117"/>
        <v>40.073634948825926</v>
      </c>
      <c r="J157">
        <f>BR157 - IF(AI157&gt;1, I157*BN157*100/(AK157*CB157), 0)</f>
        <v>549.0309533311945</v>
      </c>
      <c r="K157">
        <f>((Q157-H157/2)*J157-I157)/(Q157+H157/2)</f>
        <v>329.3091763940941</v>
      </c>
      <c r="L157">
        <f>K157*(BW157+BX157)/1000</f>
        <v>32.592801418401834</v>
      </c>
      <c r="M157">
        <f>(BR157 - IF(AI157&gt;1, I157*BN157*100/(AK157*CB157), 0))*(BW157+BX157)/1000</f>
        <v>54.339381095972371</v>
      </c>
      <c r="N157">
        <f t="shared" si="118"/>
        <v>0.32846948928722219</v>
      </c>
      <c r="O157">
        <f t="shared" si="119"/>
        <v>2.2356950731800369</v>
      </c>
      <c r="P157">
        <f>H157*(1000-(1000*0.61365*EXP(17.502*T157/(240.97+T157))/(BW157+BX157)+BT157)/2)/(1000*0.61365*EXP(17.502*T157/(240.97+T157))/(BW157+BX157)-BT157)</f>
        <v>0.30382272079535044</v>
      </c>
      <c r="Q157">
        <f t="shared" si="120"/>
        <v>0.19194926982334032</v>
      </c>
      <c r="R157">
        <f t="shared" si="121"/>
        <v>273.56439675750158</v>
      </c>
      <c r="S157">
        <f>(BY157+(R157+2*0.95*0.0000000567*(((BY157+$B$7)+273)^4-(BY157+273)^4)-44100*H157)/(1.84*29.3*O157+8*0.95*0.0000000567*(BY157+273)^3))</f>
        <v>29.287697648371225</v>
      </c>
      <c r="T157">
        <f>($C$7*BZ157+$D$7*CA157+$E$7*S157)</f>
        <v>29.306999999999999</v>
      </c>
      <c r="U157">
        <f>0.61365*EXP(17.502*T157/(240.97+T157))</f>
        <v>4.0937741543960389</v>
      </c>
      <c r="V157">
        <f t="shared" si="122"/>
        <v>65.024783809049168</v>
      </c>
      <c r="W157">
        <f t="shared" si="123"/>
        <v>2.5873588583520002</v>
      </c>
      <c r="X157">
        <f t="shared" si="124"/>
        <v>3.9790349260521962</v>
      </c>
      <c r="Y157">
        <f t="shared" si="125"/>
        <v>1.5064152960440387</v>
      </c>
      <c r="Z157">
        <f>(-H157*44100)</f>
        <v>-211.05574837958636</v>
      </c>
      <c r="AA157">
        <f>2*29.3*O157*0.92*(BY157-T157)</f>
        <v>-59.240884653966006</v>
      </c>
      <c r="AB157">
        <f>2*0.95*0.0000000567*(((BY157+$B$7)+273)^4-(T157+273)^4)</f>
        <v>-5.8372125378584379</v>
      </c>
      <c r="AC157">
        <f t="shared" si="126"/>
        <v>-2.5694488139092044</v>
      </c>
      <c r="AD157">
        <v>-4.0799738679551702E-2</v>
      </c>
      <c r="AE157">
        <v>4.5801280921213001E-2</v>
      </c>
      <c r="AF157">
        <v>3.4296779801166202</v>
      </c>
      <c r="AG157">
        <v>143</v>
      </c>
      <c r="AH157">
        <v>29</v>
      </c>
      <c r="AI157">
        <f t="shared" si="127"/>
        <v>1.0055603832263931</v>
      </c>
      <c r="AJ157">
        <f t="shared" si="128"/>
        <v>0.5560383226393073</v>
      </c>
      <c r="AK157">
        <f t="shared" si="129"/>
        <v>51721.303711165252</v>
      </c>
      <c r="AL157">
        <v>0</v>
      </c>
      <c r="AM157">
        <v>0</v>
      </c>
      <c r="AN157">
        <v>0</v>
      </c>
      <c r="AO157">
        <f t="shared" si="130"/>
        <v>0</v>
      </c>
      <c r="AP157" t="e">
        <f t="shared" si="131"/>
        <v>#DIV/0!</v>
      </c>
      <c r="AQ157">
        <v>-1</v>
      </c>
      <c r="AR157" t="s">
        <v>988</v>
      </c>
      <c r="AS157">
        <v>721.86526923076894</v>
      </c>
      <c r="AT157">
        <v>1294.05</v>
      </c>
      <c r="AU157">
        <f t="shared" si="132"/>
        <v>0.44216585971889111</v>
      </c>
      <c r="AV157">
        <v>0.5</v>
      </c>
      <c r="AW157">
        <f t="shared" si="133"/>
        <v>1429.0257072714071</v>
      </c>
      <c r="AX157">
        <f>I157</f>
        <v>40.073634948825926</v>
      </c>
      <c r="AY157">
        <f t="shared" si="134"/>
        <v>315.93319020802909</v>
      </c>
      <c r="AZ157">
        <f t="shared" si="135"/>
        <v>0.60904138170858924</v>
      </c>
      <c r="BA157">
        <f t="shared" si="136"/>
        <v>2.8742404520666214E-2</v>
      </c>
      <c r="BB157">
        <f t="shared" si="137"/>
        <v>-1</v>
      </c>
      <c r="BC157" t="s">
        <v>989</v>
      </c>
      <c r="BD157">
        <v>505.92</v>
      </c>
      <c r="BE157">
        <f t="shared" si="138"/>
        <v>788.12999999999988</v>
      </c>
      <c r="BF157">
        <f t="shared" si="139"/>
        <v>0.72600298271761143</v>
      </c>
      <c r="BG157">
        <f t="shared" si="140"/>
        <v>2.5578154648956355</v>
      </c>
      <c r="BH157">
        <f t="shared" si="141"/>
        <v>0.44216585971889111</v>
      </c>
      <c r="BI157" t="e">
        <f t="shared" si="142"/>
        <v>#DIV/0!</v>
      </c>
      <c r="BJ157">
        <f t="shared" si="143"/>
        <v>1699.77</v>
      </c>
      <c r="BK157">
        <f t="shared" si="144"/>
        <v>1429.0257072714071</v>
      </c>
      <c r="BL157">
        <f>($B$11*$D$9+$C$11*$D$9+$F$11*((CR157+CJ157)/MAX(CR157+CJ157+CS157, 0.1)*$I$9+CS157/MAX(CR157+CJ157+CS157, 0.1)*$J$9))/($B$11+$C$11+$F$11)</f>
        <v>0.84071710129688548</v>
      </c>
      <c r="BM157">
        <f>($B$11*$K$9+$C$11*$K$9+$F$11*((CR157+CJ157)/MAX(CR157+CJ157+CS157, 0.1)*$P$9+CS157/MAX(CR157+CJ157+CS157, 0.1)*$Q$9))/($B$11+$C$11+$F$11)</f>
        <v>0.19143420259377111</v>
      </c>
      <c r="BN157">
        <v>6</v>
      </c>
      <c r="BO157">
        <v>0.5</v>
      </c>
      <c r="BP157" t="s">
        <v>271</v>
      </c>
      <c r="BQ157">
        <v>1566932502.8</v>
      </c>
      <c r="BR157">
        <v>549.03099999999995</v>
      </c>
      <c r="BS157">
        <v>599.99900000000002</v>
      </c>
      <c r="BT157">
        <v>26.141999999999999</v>
      </c>
      <c r="BU157">
        <v>20.581700000000001</v>
      </c>
      <c r="BV157">
        <v>500.07400000000001</v>
      </c>
      <c r="BW157">
        <v>98.773300000000006</v>
      </c>
      <c r="BX157">
        <v>0.19995599999999999</v>
      </c>
      <c r="BY157">
        <v>28.8155</v>
      </c>
      <c r="BZ157">
        <v>29.306999999999999</v>
      </c>
      <c r="CA157">
        <v>999.9</v>
      </c>
      <c r="CB157">
        <v>9961.25</v>
      </c>
      <c r="CC157">
        <v>0</v>
      </c>
      <c r="CD157">
        <v>10.516999999999999</v>
      </c>
      <c r="CE157">
        <v>1699.77</v>
      </c>
      <c r="CF157">
        <v>0.97602299999999997</v>
      </c>
      <c r="CG157">
        <v>2.3976500000000001E-2</v>
      </c>
      <c r="CH157">
        <v>0</v>
      </c>
      <c r="CI157">
        <v>721.95</v>
      </c>
      <c r="CJ157">
        <v>4.99986</v>
      </c>
      <c r="CK157">
        <v>12541.4</v>
      </c>
      <c r="CL157">
        <v>13807.5</v>
      </c>
      <c r="CM157">
        <v>46.811999999999998</v>
      </c>
      <c r="CN157">
        <v>48.375</v>
      </c>
      <c r="CO157">
        <v>47.625</v>
      </c>
      <c r="CP157">
        <v>47.625</v>
      </c>
      <c r="CQ157">
        <v>48.561999999999998</v>
      </c>
      <c r="CR157">
        <v>1654.13</v>
      </c>
      <c r="CS157">
        <v>40.630000000000003</v>
      </c>
      <c r="CT157">
        <v>0</v>
      </c>
      <c r="CU157">
        <v>119.89999985694899</v>
      </c>
      <c r="CV157">
        <v>721.86526923076894</v>
      </c>
      <c r="CW157">
        <v>0.74211968077697599</v>
      </c>
      <c r="CX157">
        <v>49.435897520751197</v>
      </c>
      <c r="CY157">
        <v>12537.307692307701</v>
      </c>
      <c r="CZ157">
        <v>15</v>
      </c>
      <c r="DA157">
        <v>1566932460.3</v>
      </c>
      <c r="DB157" t="s">
        <v>990</v>
      </c>
      <c r="DC157">
        <v>141</v>
      </c>
      <c r="DD157">
        <v>-9.5000000000000001E-2</v>
      </c>
      <c r="DE157">
        <v>0.16600000000000001</v>
      </c>
      <c r="DF157">
        <v>600</v>
      </c>
      <c r="DG157">
        <v>21</v>
      </c>
      <c r="DH157">
        <v>0.05</v>
      </c>
      <c r="DI157">
        <v>0.01</v>
      </c>
      <c r="DJ157">
        <v>39.585124443157603</v>
      </c>
      <c r="DK157">
        <v>5.5937317677356804</v>
      </c>
      <c r="DL157">
        <v>3.29389426704555</v>
      </c>
      <c r="DM157">
        <v>0</v>
      </c>
      <c r="DN157">
        <v>0.32173354623039002</v>
      </c>
      <c r="DO157">
        <v>7.1473992627171398E-2</v>
      </c>
      <c r="DP157">
        <v>3.2946197583282398E-2</v>
      </c>
      <c r="DQ157">
        <v>1</v>
      </c>
      <c r="DR157">
        <v>1</v>
      </c>
      <c r="DS157">
        <v>2</v>
      </c>
      <c r="DT157" t="s">
        <v>283</v>
      </c>
      <c r="DU157">
        <v>1.86707</v>
      </c>
      <c r="DV157">
        <v>1.8635600000000001</v>
      </c>
      <c r="DW157">
        <v>1.8691800000000001</v>
      </c>
      <c r="DX157">
        <v>1.86714</v>
      </c>
      <c r="DY157">
        <v>1.8717999999999999</v>
      </c>
      <c r="DZ157">
        <v>1.8643099999999999</v>
      </c>
      <c r="EA157">
        <v>1.8658399999999999</v>
      </c>
      <c r="EB157">
        <v>1.86581</v>
      </c>
      <c r="EC157" t="s">
        <v>274</v>
      </c>
      <c r="ED157" t="s">
        <v>19</v>
      </c>
      <c r="EE157" t="s">
        <v>19</v>
      </c>
      <c r="EF157" t="s">
        <v>19</v>
      </c>
      <c r="EG157" t="s">
        <v>275</v>
      </c>
      <c r="EH157" t="s">
        <v>276</v>
      </c>
      <c r="EI157" t="s">
        <v>277</v>
      </c>
      <c r="EJ157" t="s">
        <v>277</v>
      </c>
      <c r="EK157" t="s">
        <v>277</v>
      </c>
      <c r="EL157" t="s">
        <v>277</v>
      </c>
      <c r="EM157">
        <v>0</v>
      </c>
      <c r="EN157">
        <v>100</v>
      </c>
      <c r="EO157">
        <v>100</v>
      </c>
      <c r="EP157">
        <v>-9.5000000000000001E-2</v>
      </c>
      <c r="EQ157">
        <v>0.16600000000000001</v>
      </c>
      <c r="ER157">
        <v>2</v>
      </c>
      <c r="ES157">
        <v>339.32900000000001</v>
      </c>
      <c r="ET157">
        <v>502.84199999999998</v>
      </c>
      <c r="EU157">
        <v>24.9998</v>
      </c>
      <c r="EV157">
        <v>32.1571</v>
      </c>
      <c r="EW157">
        <v>30.0001</v>
      </c>
      <c r="EX157">
        <v>32.181899999999999</v>
      </c>
      <c r="EY157">
        <v>32.179499999999997</v>
      </c>
      <c r="EZ157">
        <v>30.677299999999999</v>
      </c>
      <c r="FA157">
        <v>27.733499999999999</v>
      </c>
      <c r="FB157">
        <v>4.80403</v>
      </c>
      <c r="FC157">
        <v>25</v>
      </c>
      <c r="FD157">
        <v>600</v>
      </c>
      <c r="FE157">
        <v>20.556100000000001</v>
      </c>
      <c r="FF157">
        <v>100.878</v>
      </c>
      <c r="FG157">
        <v>101.425</v>
      </c>
    </row>
    <row r="158" spans="1:163" x14ac:dyDescent="0.2">
      <c r="A158">
        <v>142</v>
      </c>
      <c r="B158">
        <v>1566932623.3</v>
      </c>
      <c r="C158">
        <v>19275.5</v>
      </c>
      <c r="D158" t="s">
        <v>991</v>
      </c>
      <c r="E158" t="s">
        <v>992</v>
      </c>
      <c r="F158" t="s">
        <v>947</v>
      </c>
      <c r="G158">
        <v>1566932623.3</v>
      </c>
      <c r="H158">
        <f t="shared" si="116"/>
        <v>4.2234919539992687E-3</v>
      </c>
      <c r="I158">
        <f t="shared" si="117"/>
        <v>45.889040458154966</v>
      </c>
      <c r="J158">
        <f>BR158 - IF(AI158&gt;1, I158*BN158*100/(AK158*CB158), 0)</f>
        <v>741.48294673062139</v>
      </c>
      <c r="K158">
        <f>((Q158-H158/2)*J158-I158)/(Q158+H158/2)</f>
        <v>448.48909110097674</v>
      </c>
      <c r="L158">
        <f>K158*(BW158+BX158)/1000</f>
        <v>44.389080420817301</v>
      </c>
      <c r="M158">
        <f>(BR158 - IF(AI158&gt;1, I158*BN158*100/(AK158*CB158), 0))*(BW158+BX158)/1000</f>
        <v>73.388064071506378</v>
      </c>
      <c r="N158">
        <f t="shared" si="118"/>
        <v>0.27997296374606423</v>
      </c>
      <c r="O158">
        <f t="shared" si="119"/>
        <v>2.2382019196238616</v>
      </c>
      <c r="P158">
        <f>H158*(1000-(1000*0.61365*EXP(17.502*T158/(240.97+T158))/(BW158+BX158)+BT158)/2)/(1000*0.61365*EXP(17.502*T158/(240.97+T158))/(BW158+BX158)-BT158)</f>
        <v>0.26187050461837258</v>
      </c>
      <c r="Q158">
        <f t="shared" si="120"/>
        <v>0.16519786402268388</v>
      </c>
      <c r="R158">
        <f t="shared" si="121"/>
        <v>273.60907103918549</v>
      </c>
      <c r="S158">
        <f>(BY158+(R158+2*0.95*0.0000000567*(((BY158+$B$7)+273)^4-(BY158+273)^4)-44100*H158)/(1.84*29.3*O158+8*0.95*0.0000000567*(BY158+273)^3))</f>
        <v>29.47070470476163</v>
      </c>
      <c r="T158">
        <f>($C$7*BZ158+$D$7*CA158+$E$7*S158)</f>
        <v>29.4101</v>
      </c>
      <c r="U158">
        <f>0.61365*EXP(17.502*T158/(240.97+T158))</f>
        <v>4.1182052014601576</v>
      </c>
      <c r="V158">
        <f t="shared" si="122"/>
        <v>64.751961898346835</v>
      </c>
      <c r="W158">
        <f t="shared" si="123"/>
        <v>2.5759060611444</v>
      </c>
      <c r="X158">
        <f t="shared" si="124"/>
        <v>3.9781127638854832</v>
      </c>
      <c r="Y158">
        <f t="shared" si="125"/>
        <v>1.5422991403157575</v>
      </c>
      <c r="Z158">
        <f>(-H158*44100)</f>
        <v>-186.25599517136774</v>
      </c>
      <c r="AA158">
        <f>2*29.3*O158*0.92*(BY158-T158)</f>
        <v>-72.230632815810054</v>
      </c>
      <c r="AB158">
        <f>2*0.95*0.0000000567*(((BY158+$B$7)+273)^4-(T158+273)^4)</f>
        <v>-7.1126680849981581</v>
      </c>
      <c r="AC158">
        <f t="shared" si="126"/>
        <v>8.0097749670095197</v>
      </c>
      <c r="AD158">
        <v>-4.0866875398767599E-2</v>
      </c>
      <c r="AE158">
        <v>4.5876647770032503E-2</v>
      </c>
      <c r="AF158">
        <v>3.4341495473592998</v>
      </c>
      <c r="AG158">
        <v>142</v>
      </c>
      <c r="AH158">
        <v>28</v>
      </c>
      <c r="AI158">
        <f t="shared" si="127"/>
        <v>1.0055124534242978</v>
      </c>
      <c r="AJ158">
        <f t="shared" si="128"/>
        <v>0.55124534242978473</v>
      </c>
      <c r="AK158">
        <f t="shared" si="129"/>
        <v>51803.70967195525</v>
      </c>
      <c r="AL158">
        <v>0</v>
      </c>
      <c r="AM158">
        <v>0</v>
      </c>
      <c r="AN158">
        <v>0</v>
      </c>
      <c r="AO158">
        <f t="shared" si="130"/>
        <v>0</v>
      </c>
      <c r="AP158" t="e">
        <f t="shared" si="131"/>
        <v>#DIV/0!</v>
      </c>
      <c r="AQ158">
        <v>-1</v>
      </c>
      <c r="AR158" t="s">
        <v>993</v>
      </c>
      <c r="AS158">
        <v>705.53842307692298</v>
      </c>
      <c r="AT158">
        <v>1262.57</v>
      </c>
      <c r="AU158">
        <f t="shared" si="132"/>
        <v>0.44118866829013603</v>
      </c>
      <c r="AV158">
        <v>0.5</v>
      </c>
      <c r="AW158">
        <f t="shared" si="133"/>
        <v>1429.2609001003768</v>
      </c>
      <c r="AX158">
        <f>I158</f>
        <v>45.889040458154966</v>
      </c>
      <c r="AY158">
        <f t="shared" si="134"/>
        <v>315.2868565772232</v>
      </c>
      <c r="AZ158">
        <f t="shared" si="135"/>
        <v>0.60509120286399953</v>
      </c>
      <c r="BA158">
        <f t="shared" si="136"/>
        <v>3.2806494919760246E-2</v>
      </c>
      <c r="BB158">
        <f t="shared" si="137"/>
        <v>-1</v>
      </c>
      <c r="BC158" t="s">
        <v>994</v>
      </c>
      <c r="BD158">
        <v>498.6</v>
      </c>
      <c r="BE158">
        <f t="shared" si="138"/>
        <v>763.96999999999991</v>
      </c>
      <c r="BF158">
        <f t="shared" si="139"/>
        <v>0.72912755333727375</v>
      </c>
      <c r="BG158">
        <f t="shared" si="140"/>
        <v>2.5322302446851181</v>
      </c>
      <c r="BH158">
        <f t="shared" si="141"/>
        <v>0.44118866829013598</v>
      </c>
      <c r="BI158" t="e">
        <f t="shared" si="142"/>
        <v>#DIV/0!</v>
      </c>
      <c r="BJ158">
        <f t="shared" si="143"/>
        <v>1700.05</v>
      </c>
      <c r="BK158">
        <f t="shared" si="144"/>
        <v>1429.2609001003768</v>
      </c>
      <c r="BL158">
        <f>($B$11*$D$9+$C$11*$D$9+$F$11*((CR158+CJ158)/MAX(CR158+CJ158+CS158, 0.1)*$I$9+CS158/MAX(CR158+CJ158+CS158, 0.1)*$J$9))/($B$11+$C$11+$F$11)</f>
        <v>0.84071697897142839</v>
      </c>
      <c r="BM158">
        <f>($B$11*$K$9+$C$11*$K$9+$F$11*((CR158+CJ158)/MAX(CR158+CJ158+CS158, 0.1)*$P$9+CS158/MAX(CR158+CJ158+CS158, 0.1)*$Q$9))/($B$11+$C$11+$F$11)</f>
        <v>0.19143395794285703</v>
      </c>
      <c r="BN158">
        <v>6</v>
      </c>
      <c r="BO158">
        <v>0.5</v>
      </c>
      <c r="BP158" t="s">
        <v>271</v>
      </c>
      <c r="BQ158">
        <v>1566932623.3</v>
      </c>
      <c r="BR158">
        <v>741.48299999999995</v>
      </c>
      <c r="BS158">
        <v>799.99400000000003</v>
      </c>
      <c r="BT158">
        <v>26.0259</v>
      </c>
      <c r="BU158">
        <v>21.118400000000001</v>
      </c>
      <c r="BV158">
        <v>500.10199999999998</v>
      </c>
      <c r="BW158">
        <v>98.774699999999996</v>
      </c>
      <c r="BX158">
        <v>0.200016</v>
      </c>
      <c r="BY158">
        <v>28.811499999999999</v>
      </c>
      <c r="BZ158">
        <v>29.4101</v>
      </c>
      <c r="CA158">
        <v>999.9</v>
      </c>
      <c r="CB158">
        <v>9977.5</v>
      </c>
      <c r="CC158">
        <v>0</v>
      </c>
      <c r="CD158">
        <v>10.368399999999999</v>
      </c>
      <c r="CE158">
        <v>1700.05</v>
      </c>
      <c r="CF158">
        <v>0.97602800000000001</v>
      </c>
      <c r="CG158">
        <v>2.3972199999999999E-2</v>
      </c>
      <c r="CH158">
        <v>0</v>
      </c>
      <c r="CI158">
        <v>704.94200000000001</v>
      </c>
      <c r="CJ158">
        <v>4.99986</v>
      </c>
      <c r="CK158">
        <v>12271.6</v>
      </c>
      <c r="CL158">
        <v>13809.8</v>
      </c>
      <c r="CM158">
        <v>46.75</v>
      </c>
      <c r="CN158">
        <v>48.375</v>
      </c>
      <c r="CO158">
        <v>47.561999999999998</v>
      </c>
      <c r="CP158">
        <v>47.686999999999998</v>
      </c>
      <c r="CQ158">
        <v>48.5</v>
      </c>
      <c r="CR158">
        <v>1654.42</v>
      </c>
      <c r="CS158">
        <v>40.630000000000003</v>
      </c>
      <c r="CT158">
        <v>0</v>
      </c>
      <c r="CU158">
        <v>120</v>
      </c>
      <c r="CV158">
        <v>705.53842307692298</v>
      </c>
      <c r="CW158">
        <v>-5.7897093988157504</v>
      </c>
      <c r="CX158">
        <v>-88.020512953332599</v>
      </c>
      <c r="CY158">
        <v>12278.8384615385</v>
      </c>
      <c r="CZ158">
        <v>15</v>
      </c>
      <c r="DA158">
        <v>1566932652.4000001</v>
      </c>
      <c r="DB158" t="s">
        <v>995</v>
      </c>
      <c r="DC158">
        <v>142</v>
      </c>
      <c r="DD158">
        <v>4.1000000000000002E-2</v>
      </c>
      <c r="DE158">
        <v>0.17699999999999999</v>
      </c>
      <c r="DF158">
        <v>800</v>
      </c>
      <c r="DG158">
        <v>21</v>
      </c>
      <c r="DH158">
        <v>0.04</v>
      </c>
      <c r="DI158">
        <v>0.02</v>
      </c>
      <c r="DJ158">
        <v>46.5957596440998</v>
      </c>
      <c r="DK158">
        <v>-1.85252261586208</v>
      </c>
      <c r="DL158">
        <v>0.35881251477610498</v>
      </c>
      <c r="DM158">
        <v>0</v>
      </c>
      <c r="DN158">
        <v>0.290051210622989</v>
      </c>
      <c r="DO158">
        <v>-2.8436093868240499E-2</v>
      </c>
      <c r="DP158">
        <v>5.4411338205560397E-3</v>
      </c>
      <c r="DQ158">
        <v>1</v>
      </c>
      <c r="DR158">
        <v>1</v>
      </c>
      <c r="DS158">
        <v>2</v>
      </c>
      <c r="DT158" t="s">
        <v>283</v>
      </c>
      <c r="DU158">
        <v>1.86707</v>
      </c>
      <c r="DV158">
        <v>1.8635600000000001</v>
      </c>
      <c r="DW158">
        <v>1.8691899999999999</v>
      </c>
      <c r="DX158">
        <v>1.86714</v>
      </c>
      <c r="DY158">
        <v>1.8717999999999999</v>
      </c>
      <c r="DZ158">
        <v>1.8643000000000001</v>
      </c>
      <c r="EA158">
        <v>1.8658399999999999</v>
      </c>
      <c r="EB158">
        <v>1.86578</v>
      </c>
      <c r="EC158" t="s">
        <v>274</v>
      </c>
      <c r="ED158" t="s">
        <v>19</v>
      </c>
      <c r="EE158" t="s">
        <v>19</v>
      </c>
      <c r="EF158" t="s">
        <v>19</v>
      </c>
      <c r="EG158" t="s">
        <v>275</v>
      </c>
      <c r="EH158" t="s">
        <v>276</v>
      </c>
      <c r="EI158" t="s">
        <v>277</v>
      </c>
      <c r="EJ158" t="s">
        <v>277</v>
      </c>
      <c r="EK158" t="s">
        <v>277</v>
      </c>
      <c r="EL158" t="s">
        <v>277</v>
      </c>
      <c r="EM158">
        <v>0</v>
      </c>
      <c r="EN158">
        <v>100</v>
      </c>
      <c r="EO158">
        <v>100</v>
      </c>
      <c r="EP158">
        <v>4.1000000000000002E-2</v>
      </c>
      <c r="EQ158">
        <v>0.17699999999999999</v>
      </c>
      <c r="ER158">
        <v>2</v>
      </c>
      <c r="ES158">
        <v>340.03399999999999</v>
      </c>
      <c r="ET158">
        <v>503.61900000000003</v>
      </c>
      <c r="EU158">
        <v>24.9999</v>
      </c>
      <c r="EV158">
        <v>32.1571</v>
      </c>
      <c r="EW158">
        <v>30</v>
      </c>
      <c r="EX158">
        <v>32.187600000000003</v>
      </c>
      <c r="EY158">
        <v>32.1907</v>
      </c>
      <c r="EZ158">
        <v>38.704000000000001</v>
      </c>
      <c r="FA158">
        <v>24.882300000000001</v>
      </c>
      <c r="FB158">
        <v>4.4320000000000004</v>
      </c>
      <c r="FC158">
        <v>25</v>
      </c>
      <c r="FD158">
        <v>800</v>
      </c>
      <c r="FE158">
        <v>21.194900000000001</v>
      </c>
      <c r="FF158">
        <v>100.879</v>
      </c>
      <c r="FG158">
        <v>101.425</v>
      </c>
    </row>
    <row r="159" spans="1:163" x14ac:dyDescent="0.2">
      <c r="A159">
        <v>143</v>
      </c>
      <c r="B159">
        <v>1566932773.9000001</v>
      </c>
      <c r="C159">
        <v>19426.100000143098</v>
      </c>
      <c r="D159" t="s">
        <v>996</v>
      </c>
      <c r="E159" t="s">
        <v>997</v>
      </c>
      <c r="F159" t="s">
        <v>947</v>
      </c>
      <c r="G159">
        <v>1566932773.9000001</v>
      </c>
      <c r="H159">
        <f t="shared" si="116"/>
        <v>3.4708919780591977E-3</v>
      </c>
      <c r="I159">
        <f t="shared" si="117"/>
        <v>47.442304699167082</v>
      </c>
      <c r="J159">
        <f>BR159 - IF(AI159&gt;1, I159*BN159*100/(AK159*CB159), 0)</f>
        <v>939.52694575486362</v>
      </c>
      <c r="K159">
        <f>((Q159-H159/2)*J159-I159)/(Q159+H159/2)</f>
        <v>554.45713835677236</v>
      </c>
      <c r="L159">
        <f>K159*(BW159+BX159)/1000</f>
        <v>54.873288959294875</v>
      </c>
      <c r="M159">
        <f>(BR159 - IF(AI159&gt;1, I159*BN159*100/(AK159*CB159), 0))*(BW159+BX159)/1000</f>
        <v>92.982721319527371</v>
      </c>
      <c r="N159">
        <f t="shared" si="118"/>
        <v>0.2174228437234941</v>
      </c>
      <c r="O159">
        <f t="shared" si="119"/>
        <v>2.2500021391606433</v>
      </c>
      <c r="P159">
        <f>H159*(1000-(1000*0.61365*EXP(17.502*T159/(240.97+T159))/(BW159+BX159)+BT159)/2)/(1000*0.61365*EXP(17.502*T159/(240.97+T159))/(BW159+BX159)-BT159)</f>
        <v>0.2063885809734983</v>
      </c>
      <c r="Q159">
        <f t="shared" si="120"/>
        <v>0.12993756566815348</v>
      </c>
      <c r="R159">
        <f t="shared" si="121"/>
        <v>273.60747504946789</v>
      </c>
      <c r="S159">
        <f>(BY159+(R159+2*0.95*0.0000000567*(((BY159+$B$7)+273)^4-(BY159+273)^4)-44100*H159)/(1.84*29.3*O159+8*0.95*0.0000000567*(BY159+273)^3))</f>
        <v>29.736194628160508</v>
      </c>
      <c r="T159">
        <f>($C$7*BZ159+$D$7*CA159+$E$7*S159)</f>
        <v>29.687999999999999</v>
      </c>
      <c r="U159">
        <f>0.61365*EXP(17.502*T159/(240.97+T159))</f>
        <v>4.1846917796630558</v>
      </c>
      <c r="V159">
        <f t="shared" si="122"/>
        <v>64.711340414213353</v>
      </c>
      <c r="W159">
        <f t="shared" si="123"/>
        <v>2.5771854250758</v>
      </c>
      <c r="X159">
        <f t="shared" si="124"/>
        <v>3.9825869910581253</v>
      </c>
      <c r="Y159">
        <f t="shared" si="125"/>
        <v>1.6075063545872559</v>
      </c>
      <c r="Z159">
        <f>(-H159*44100)</f>
        <v>-153.06633623241061</v>
      </c>
      <c r="AA159">
        <f>2*29.3*O159*0.92*(BY159-T159)</f>
        <v>-103.96804304628186</v>
      </c>
      <c r="AB159">
        <f>2*0.95*0.0000000567*(((BY159+$B$7)+273)^4-(T159+273)^4)</f>
        <v>-10.199260460234049</v>
      </c>
      <c r="AC159">
        <f t="shared" si="126"/>
        <v>6.373835310541395</v>
      </c>
      <c r="AD159">
        <v>-4.1183804912451501E-2</v>
      </c>
      <c r="AE159">
        <v>4.6232428913692898E-2</v>
      </c>
      <c r="AF159">
        <v>3.4552245425267398</v>
      </c>
      <c r="AG159">
        <v>142</v>
      </c>
      <c r="AH159">
        <v>28</v>
      </c>
      <c r="AI159">
        <f t="shared" si="127"/>
        <v>1.0054719239753762</v>
      </c>
      <c r="AJ159">
        <f t="shared" si="128"/>
        <v>0.54719239753762139</v>
      </c>
      <c r="AK159">
        <f t="shared" si="129"/>
        <v>52185.305880346867</v>
      </c>
      <c r="AL159">
        <v>0</v>
      </c>
      <c r="AM159">
        <v>0</v>
      </c>
      <c r="AN159">
        <v>0</v>
      </c>
      <c r="AO159">
        <f t="shared" si="130"/>
        <v>0</v>
      </c>
      <c r="AP159" t="e">
        <f t="shared" si="131"/>
        <v>#DIV/0!</v>
      </c>
      <c r="AQ159">
        <v>-1</v>
      </c>
      <c r="AR159" t="s">
        <v>998</v>
      </c>
      <c r="AS159">
        <v>694.56196153846201</v>
      </c>
      <c r="AT159">
        <v>1246</v>
      </c>
      <c r="AU159">
        <f t="shared" si="132"/>
        <v>0.4425666440301268</v>
      </c>
      <c r="AV159">
        <v>0.5</v>
      </c>
      <c r="AW159">
        <f t="shared" si="133"/>
        <v>1429.2525001003776</v>
      </c>
      <c r="AX159">
        <f>I159</f>
        <v>47.442304699167082</v>
      </c>
      <c r="AY159">
        <f t="shared" si="134"/>
        <v>316.26974122054628</v>
      </c>
      <c r="AZ159">
        <f t="shared" si="135"/>
        <v>0.60309791332263241</v>
      </c>
      <c r="BA159">
        <f t="shared" si="136"/>
        <v>3.3893454582563223E-2</v>
      </c>
      <c r="BB159">
        <f t="shared" si="137"/>
        <v>-1</v>
      </c>
      <c r="BC159" t="s">
        <v>999</v>
      </c>
      <c r="BD159">
        <v>494.54</v>
      </c>
      <c r="BE159">
        <f t="shared" si="138"/>
        <v>751.46</v>
      </c>
      <c r="BF159">
        <f t="shared" si="139"/>
        <v>0.73382221071186482</v>
      </c>
      <c r="BG159">
        <f t="shared" si="140"/>
        <v>2.5195130828648846</v>
      </c>
      <c r="BH159">
        <f t="shared" si="141"/>
        <v>0.4425666440301268</v>
      </c>
      <c r="BI159" t="e">
        <f t="shared" si="142"/>
        <v>#DIV/0!</v>
      </c>
      <c r="BJ159">
        <f t="shared" si="143"/>
        <v>1700.04</v>
      </c>
      <c r="BK159">
        <f t="shared" si="144"/>
        <v>1429.2525001003776</v>
      </c>
      <c r="BL159">
        <f>($B$11*$D$9+$C$11*$D$9+$F$11*((CR159+CJ159)/MAX(CR159+CJ159+CS159, 0.1)*$I$9+CS159/MAX(CR159+CJ159+CS159, 0.1)*$J$9))/($B$11+$C$11+$F$11)</f>
        <v>0.84071698318885291</v>
      </c>
      <c r="BM159">
        <f>($B$11*$K$9+$C$11*$K$9+$F$11*((CR159+CJ159)/MAX(CR159+CJ159+CS159, 0.1)*$P$9+CS159/MAX(CR159+CJ159+CS159, 0.1)*$Q$9))/($B$11+$C$11+$F$11)</f>
        <v>0.19143396637770599</v>
      </c>
      <c r="BN159">
        <v>6</v>
      </c>
      <c r="BO159">
        <v>0.5</v>
      </c>
      <c r="BP159" t="s">
        <v>271</v>
      </c>
      <c r="BQ159">
        <v>1566932773.9000001</v>
      </c>
      <c r="BR159">
        <v>939.52700000000004</v>
      </c>
      <c r="BS159">
        <v>1000.05</v>
      </c>
      <c r="BT159">
        <v>26.040700000000001</v>
      </c>
      <c r="BU159">
        <v>22.0075</v>
      </c>
      <c r="BV159">
        <v>500.09199999999998</v>
      </c>
      <c r="BW159">
        <v>98.767600000000002</v>
      </c>
      <c r="BX159">
        <v>0.19999400000000001</v>
      </c>
      <c r="BY159">
        <v>28.8309</v>
      </c>
      <c r="BZ159">
        <v>29.687999999999999</v>
      </c>
      <c r="CA159">
        <v>999.9</v>
      </c>
      <c r="CB159">
        <v>10055.6</v>
      </c>
      <c r="CC159">
        <v>0</v>
      </c>
      <c r="CD159">
        <v>11.9444</v>
      </c>
      <c r="CE159">
        <v>1700.04</v>
      </c>
      <c r="CF159">
        <v>0.97602800000000001</v>
      </c>
      <c r="CG159">
        <v>2.3972199999999999E-2</v>
      </c>
      <c r="CH159">
        <v>0</v>
      </c>
      <c r="CI159">
        <v>694.45399999999995</v>
      </c>
      <c r="CJ159">
        <v>4.99986</v>
      </c>
      <c r="CK159">
        <v>12142.6</v>
      </c>
      <c r="CL159">
        <v>13809.7</v>
      </c>
      <c r="CM159">
        <v>46.686999999999998</v>
      </c>
      <c r="CN159">
        <v>48.375</v>
      </c>
      <c r="CO159">
        <v>47.5</v>
      </c>
      <c r="CP159">
        <v>47.625</v>
      </c>
      <c r="CQ159">
        <v>48.5</v>
      </c>
      <c r="CR159">
        <v>1654.41</v>
      </c>
      <c r="CS159">
        <v>40.630000000000003</v>
      </c>
      <c r="CT159">
        <v>0</v>
      </c>
      <c r="CU159">
        <v>149.89999985694899</v>
      </c>
      <c r="CV159">
        <v>694.56196153846201</v>
      </c>
      <c r="CW159">
        <v>-2.3980512815081698</v>
      </c>
      <c r="CX159">
        <v>118.745299273825</v>
      </c>
      <c r="CY159">
        <v>12135.8807692308</v>
      </c>
      <c r="CZ159">
        <v>15</v>
      </c>
      <c r="DA159">
        <v>1566932717.4000001</v>
      </c>
      <c r="DB159" t="s">
        <v>1000</v>
      </c>
      <c r="DC159">
        <v>143</v>
      </c>
      <c r="DD159">
        <v>0.21099999999999999</v>
      </c>
      <c r="DE159">
        <v>0.187</v>
      </c>
      <c r="DF159">
        <v>1000</v>
      </c>
      <c r="DG159">
        <v>22</v>
      </c>
      <c r="DH159">
        <v>0.03</v>
      </c>
      <c r="DI159">
        <v>0.02</v>
      </c>
      <c r="DJ159">
        <v>48.039443662390902</v>
      </c>
      <c r="DK159">
        <v>-1.9829073483899999</v>
      </c>
      <c r="DL159">
        <v>0.38344881217157001</v>
      </c>
      <c r="DM159">
        <v>0</v>
      </c>
      <c r="DN159">
        <v>0.22282627953216899</v>
      </c>
      <c r="DO159">
        <v>-1.33260174853223E-2</v>
      </c>
      <c r="DP159">
        <v>2.6960066741932298E-3</v>
      </c>
      <c r="DQ159">
        <v>1</v>
      </c>
      <c r="DR159">
        <v>1</v>
      </c>
      <c r="DS159">
        <v>2</v>
      </c>
      <c r="DT159" t="s">
        <v>283</v>
      </c>
      <c r="DU159">
        <v>1.8670500000000001</v>
      </c>
      <c r="DV159">
        <v>1.8635600000000001</v>
      </c>
      <c r="DW159">
        <v>1.8691800000000001</v>
      </c>
      <c r="DX159">
        <v>1.8671800000000001</v>
      </c>
      <c r="DY159">
        <v>1.8717900000000001</v>
      </c>
      <c r="DZ159">
        <v>1.86429</v>
      </c>
      <c r="EA159">
        <v>1.8658399999999999</v>
      </c>
      <c r="EB159">
        <v>1.8657600000000001</v>
      </c>
      <c r="EC159" t="s">
        <v>274</v>
      </c>
      <c r="ED159" t="s">
        <v>19</v>
      </c>
      <c r="EE159" t="s">
        <v>19</v>
      </c>
      <c r="EF159" t="s">
        <v>19</v>
      </c>
      <c r="EG159" t="s">
        <v>275</v>
      </c>
      <c r="EH159" t="s">
        <v>276</v>
      </c>
      <c r="EI159" t="s">
        <v>277</v>
      </c>
      <c r="EJ159" t="s">
        <v>277</v>
      </c>
      <c r="EK159" t="s">
        <v>277</v>
      </c>
      <c r="EL159" t="s">
        <v>277</v>
      </c>
      <c r="EM159">
        <v>0</v>
      </c>
      <c r="EN159">
        <v>100</v>
      </c>
      <c r="EO159">
        <v>100</v>
      </c>
      <c r="EP159">
        <v>0.21099999999999999</v>
      </c>
      <c r="EQ159">
        <v>0.187</v>
      </c>
      <c r="ER159">
        <v>2</v>
      </c>
      <c r="ES159">
        <v>339.81200000000001</v>
      </c>
      <c r="ET159">
        <v>504.69499999999999</v>
      </c>
      <c r="EU159">
        <v>25</v>
      </c>
      <c r="EV159">
        <v>32.1571</v>
      </c>
      <c r="EW159">
        <v>30.0001</v>
      </c>
      <c r="EX159">
        <v>32.198900000000002</v>
      </c>
      <c r="EY159">
        <v>32.200899999999997</v>
      </c>
      <c r="EZ159">
        <v>46.3658</v>
      </c>
      <c r="FA159">
        <v>20.504200000000001</v>
      </c>
      <c r="FB159">
        <v>5.17272</v>
      </c>
      <c r="FC159">
        <v>25</v>
      </c>
      <c r="FD159">
        <v>1000</v>
      </c>
      <c r="FE159">
        <v>22.095400000000001</v>
      </c>
      <c r="FF159">
        <v>100.88</v>
      </c>
      <c r="FG159">
        <v>101.423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2019-08-27T14:07:53Z</dcterms:created>
  <dcterms:modified xsi:type="dcterms:W3CDTF">2022-12-07T00:46:08Z</dcterms:modified>
</cp:coreProperties>
</file>