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4i\Desktop\"/>
    </mc:Choice>
  </mc:AlternateContent>
  <xr:revisionPtr revIDLastSave="0" documentId="13_ncr:1_{A38BDDC4-89E4-41B9-B590-12315019AD1F}" xr6:coauthVersionLast="37" xr6:coauthVersionMax="37" xr10:uidLastSave="{00000000-0000-0000-0000-000000000000}"/>
  <bookViews>
    <workbookView xWindow="0" yWindow="0" windowWidth="20880" windowHeight="8430" xr2:uid="{B074E29D-2837-40C6-9A22-3B8A093EC838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E20" i="1" s="1"/>
  <c r="E12" i="1"/>
  <c r="E13" i="1" s="1"/>
  <c r="E11" i="1"/>
  <c r="J3" i="1" s="1"/>
  <c r="K3" i="1" l="1"/>
  <c r="M3" i="1" s="1"/>
  <c r="J4" i="1"/>
  <c r="L3" i="1"/>
  <c r="P14" i="1" s="1"/>
  <c r="N3" i="1" l="1"/>
  <c r="M4" i="1"/>
  <c r="K4" i="1"/>
  <c r="J5" i="1" s="1"/>
  <c r="O3" i="1" l="1"/>
  <c r="K5" i="1"/>
  <c r="J6" i="1" s="1"/>
  <c r="L4" i="1"/>
  <c r="M5" i="1" l="1"/>
  <c r="N4" i="1"/>
  <c r="O4" i="1" s="1"/>
  <c r="P15" i="1"/>
  <c r="L5" i="1"/>
  <c r="K6" i="1"/>
  <c r="J7" i="1" s="1"/>
  <c r="N5" i="1" l="1"/>
  <c r="O5" i="1" s="1"/>
  <c r="P16" i="1"/>
  <c r="M6" i="1"/>
  <c r="L6" i="1"/>
  <c r="K7" i="1"/>
  <c r="J8" i="1" s="1"/>
  <c r="N6" i="1" l="1"/>
  <c r="O6" i="1" s="1"/>
  <c r="M7" i="1"/>
  <c r="P17" i="1"/>
  <c r="L7" i="1"/>
  <c r="K8" i="1"/>
  <c r="M8" i="1" s="1"/>
  <c r="L8" i="1" l="1"/>
  <c r="N8" i="1" s="1"/>
  <c r="P18" i="1"/>
  <c r="N7" i="1"/>
  <c r="O7" i="1" s="1"/>
  <c r="O8" i="1" l="1"/>
  <c r="O10" i="1" s="1"/>
  <c r="P19" i="1"/>
  <c r="E14" i="1" l="1"/>
  <c r="P8" i="1" s="1"/>
  <c r="P4" i="1" l="1"/>
  <c r="Q4" i="1" s="1"/>
  <c r="R4" i="1" s="1"/>
  <c r="E16" i="1"/>
  <c r="P7" i="1"/>
  <c r="P6" i="1"/>
  <c r="P5" i="1"/>
  <c r="P3" i="1"/>
  <c r="Q7" i="1"/>
  <c r="R7" i="1" s="1"/>
  <c r="Q5" i="1"/>
  <c r="R5" i="1" s="1"/>
  <c r="Q8" i="1"/>
  <c r="R8" i="1" s="1"/>
  <c r="Q6" i="1"/>
  <c r="R6" i="1" s="1"/>
  <c r="Q3" i="1"/>
  <c r="R3" i="1" s="1"/>
  <c r="R10" i="1" s="1"/>
  <c r="E15" i="1" l="1"/>
  <c r="M16" i="1" s="1"/>
  <c r="M14" i="1" l="1"/>
  <c r="O15" i="1"/>
  <c r="O16" i="1"/>
  <c r="O18" i="1"/>
  <c r="O19" i="1"/>
  <c r="M17" i="1"/>
  <c r="O17" i="1"/>
  <c r="E17" i="1"/>
  <c r="O14" i="1"/>
  <c r="Q14" i="1" s="1"/>
  <c r="R14" i="1" s="1"/>
  <c r="M18" i="1"/>
  <c r="M19" i="1"/>
  <c r="M15" i="1"/>
  <c r="Q15" i="1" l="1"/>
  <c r="R15" i="1" s="1"/>
  <c r="Q16" i="1" l="1"/>
  <c r="Q17" i="1" s="1"/>
  <c r="Q18" i="1" s="1"/>
  <c r="R16" i="1"/>
  <c r="R17" i="1" l="1"/>
  <c r="Q19" i="1"/>
  <c r="R18" i="1"/>
  <c r="R19" i="1" l="1"/>
  <c r="E21" i="1" l="1"/>
  <c r="E22" i="1" s="1"/>
</calcChain>
</file>

<file path=xl/sharedStrings.xml><?xml version="1.0" encoding="utf-8"?>
<sst xmlns="http://schemas.openxmlformats.org/spreadsheetml/2006/main" count="49" uniqueCount="42">
  <si>
    <t>N</t>
  </si>
  <si>
    <t>R, Ом</t>
  </si>
  <si>
    <t>Константы</t>
  </si>
  <si>
    <t>Количество интервалов</t>
  </si>
  <si>
    <t>Вычисленное</t>
  </si>
  <si>
    <t>Rmin</t>
  </si>
  <si>
    <t>Rmax</t>
  </si>
  <si>
    <t>Размер интервала C</t>
  </si>
  <si>
    <t>кОм</t>
  </si>
  <si>
    <t>Интервалы</t>
  </si>
  <si>
    <t>от, кОм</t>
  </si>
  <si>
    <t>до, кОм</t>
  </si>
  <si>
    <t>mj</t>
  </si>
  <si>
    <t>Rjср</t>
  </si>
  <si>
    <r>
      <t>å</t>
    </r>
    <r>
      <rPr>
        <sz val="11"/>
        <color theme="1"/>
        <rFont val="Calibri Light"/>
        <family val="2"/>
        <charset val="204"/>
        <scheme val="major"/>
      </rPr>
      <t>Rj</t>
    </r>
  </si>
  <si>
    <t>Rср</t>
  </si>
  <si>
    <t>mj * Rjср</t>
  </si>
  <si>
    <t>Количество радиодеталей</t>
  </si>
  <si>
    <t>Rjср - Rср</t>
  </si>
  <si>
    <t>(Rjср - Rср)^2</t>
  </si>
  <si>
    <t>mj * (Rjср - Rср)^2</t>
  </si>
  <si>
    <t>s</t>
  </si>
  <si>
    <t>x</t>
  </si>
  <si>
    <t>z</t>
  </si>
  <si>
    <t>Ф(z)</t>
  </si>
  <si>
    <t>g</t>
  </si>
  <si>
    <t>Процент брака</t>
  </si>
  <si>
    <t>t</t>
  </si>
  <si>
    <t>zt</t>
  </si>
  <si>
    <t>m'</t>
  </si>
  <si>
    <t>NR</t>
  </si>
  <si>
    <t>N'R</t>
  </si>
  <si>
    <t>|NR-N'R|</t>
  </si>
  <si>
    <t>max|NR-N'R|</t>
  </si>
  <si>
    <t>l</t>
  </si>
  <si>
    <r>
      <t>P(</t>
    </r>
    <r>
      <rPr>
        <sz val="11"/>
        <color theme="1"/>
        <rFont val="Symbol"/>
        <family val="1"/>
        <charset val="2"/>
      </rPr>
      <t>l</t>
    </r>
    <r>
      <rPr>
        <sz val="11"/>
        <color theme="1"/>
        <rFont val="Calibri"/>
        <family val="2"/>
        <scheme val="minor"/>
      </rPr>
      <t>)</t>
    </r>
  </si>
  <si>
    <t>Имя параметра</t>
  </si>
  <si>
    <t>Значение</t>
  </si>
  <si>
    <r>
      <rPr>
        <sz val="11"/>
        <color theme="1"/>
        <rFont val="Symbol"/>
        <family val="1"/>
        <charset val="2"/>
      </rPr>
      <t>å</t>
    </r>
    <r>
      <rPr>
        <sz val="11"/>
        <color theme="1"/>
        <rFont val="Calibri"/>
        <family val="2"/>
        <scheme val="minor"/>
      </rPr>
      <t>mj*Rjcp</t>
    </r>
  </si>
  <si>
    <r>
      <rPr>
        <sz val="11"/>
        <color theme="1"/>
        <rFont val="Symbol"/>
        <family val="1"/>
        <charset val="2"/>
      </rPr>
      <t>å</t>
    </r>
    <r>
      <rPr>
        <sz val="11"/>
        <color theme="1"/>
        <rFont val="Calibri"/>
        <family val="2"/>
        <scheme val="minor"/>
      </rPr>
      <t>mj*(Rjcp-Rcp)^2</t>
    </r>
  </si>
  <si>
    <t>таблица 1.</t>
  </si>
  <si>
    <t>таблица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</si>
</sst>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 Light"/>
      <family val="2"/>
      <charset val="204"/>
      <scheme val="major"/>
    </font>
    <font>
      <sz val="11"/>
      <color theme="1"/>
      <name val="Calibri"/>
      <family val="1"/>
      <charset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0" xfId="0" applyFill="1"/>
    <xf numFmtId="10" fontId="0" fillId="4" borderId="0" xfId="0" applyNumberFormat="1" applyFill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Лист1!$L$3:$L$12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8A-4992-8D7C-660032215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0671056"/>
        <c:axId val="1198737856"/>
      </c:barChart>
      <c:catAx>
        <c:axId val="131067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1198737856"/>
        <c:crosses val="autoZero"/>
        <c:auto val="1"/>
        <c:lblAlgn val="ctr"/>
        <c:lblOffset val="100"/>
        <c:tickMarkSkip val="1"/>
        <c:noMultiLvlLbl val="0"/>
      </c:catAx>
      <c:valAx>
        <c:axId val="119873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131067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001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216403</xdr:colOff>
      <xdr:row>10</xdr:row>
      <xdr:rowOff>44838</xdr:rowOff>
    </xdr:from>
    <xdr:to>
      <xdr:col>11</xdr:col>
      <xdr:colOff>428625</xdr:colOff>
      <xdr:row>24</xdr:row>
      <xdr:rowOff>85726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5A8528F-5BA1-48DA-9116-EA92D07E0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648D-6164-46A9-BD8B-8174796E21BA}">
  <sheetPr>
    <pageSetUpPr fitToPage="1"/>
  </sheetPr>
  <dimension ref="A1:R23"/>
  <sheetViews>
    <sheetView tabSelected="1" zoomScaleNormal="100" workbookViewId="0">
      <selection activeCell="H8" sqref="H8"/>
    </sheetView>
  </sheetViews>
  <sheetFormatPr defaultRowHeight="15"/>
  <cols>
    <col min="4" max="4" width="25.7109375" bestFit="1" customWidth="1"/>
    <col min="5" max="5" width="11.85546875" customWidth="1"/>
    <col min="8" max="8" width="12.7109375" customWidth="1"/>
    <col min="9" max="9" width="11.7109375" customWidth="1"/>
    <col min="13" max="13" width="10.85546875" customWidth="1"/>
    <col min="17" max="17" width="16.7109375" customWidth="1"/>
    <col min="18" max="18" width="18.5703125" customWidth="1"/>
    <col min="20" max="20" width="25" customWidth="1"/>
  </cols>
  <sheetData>
    <row r="1" spans="1:18">
      <c r="A1" t="s">
        <v>0</v>
      </c>
      <c r="B1" t="s">
        <v>1</v>
      </c>
      <c r="D1" t="s">
        <v>2</v>
      </c>
      <c r="I1" s="12" t="s">
        <v>9</v>
      </c>
      <c r="J1" s="13"/>
      <c r="K1" s="13"/>
      <c r="L1" s="13"/>
      <c r="M1" s="13"/>
      <c r="N1" s="13"/>
      <c r="O1" s="13"/>
      <c r="P1" s="13"/>
      <c r="Q1" s="13"/>
      <c r="R1" s="14"/>
    </row>
    <row r="2" spans="1:18">
      <c r="A2">
        <v>1</v>
      </c>
      <c r="B2">
        <v>614</v>
      </c>
      <c r="D2" t="s">
        <v>36</v>
      </c>
      <c r="E2" t="s">
        <v>37</v>
      </c>
      <c r="I2" s="15" t="s">
        <v>0</v>
      </c>
      <c r="J2" s="16" t="s">
        <v>10</v>
      </c>
      <c r="K2" s="16" t="s">
        <v>11</v>
      </c>
      <c r="L2" s="16" t="s">
        <v>12</v>
      </c>
      <c r="M2" s="17" t="s">
        <v>14</v>
      </c>
      <c r="N2" s="16" t="s">
        <v>13</v>
      </c>
      <c r="O2" s="16" t="s">
        <v>16</v>
      </c>
      <c r="P2" s="16" t="s">
        <v>18</v>
      </c>
      <c r="Q2" s="16" t="s">
        <v>19</v>
      </c>
      <c r="R2" s="18" t="s">
        <v>20</v>
      </c>
    </row>
    <row r="3" spans="1:18">
      <c r="A3">
        <v>2</v>
      </c>
      <c r="B3">
        <v>615</v>
      </c>
      <c r="D3" t="s">
        <v>3</v>
      </c>
      <c r="E3">
        <v>6</v>
      </c>
      <c r="I3" s="15">
        <v>1</v>
      </c>
      <c r="J3" s="16">
        <f>E11</f>
        <v>614</v>
      </c>
      <c r="K3" s="16">
        <f>J3+E13</f>
        <v>619</v>
      </c>
      <c r="L3" s="16">
        <f>COUNTIFS($B$2:$B$21, "&gt;="&amp;J3, $B$2:$B$21, "&lt;"&amp;K3)</f>
        <v>4</v>
      </c>
      <c r="M3" s="16">
        <f>SUMIFS($B$2:$B$21, $B$2:$B$21, "&gt;="&amp;J3, $B$2:$B$21, "&lt;"&amp;K3)</f>
        <v>2462</v>
      </c>
      <c r="N3" s="16">
        <f>M3/L3</f>
        <v>615.5</v>
      </c>
      <c r="O3" s="16">
        <f xml:space="preserve"> L3 * N3</f>
        <v>2462</v>
      </c>
      <c r="P3" s="16">
        <f>N3 -$E$14</f>
        <v>-10.049999999999955</v>
      </c>
      <c r="Q3" s="16">
        <f>P3^2</f>
        <v>101.00249999999909</v>
      </c>
      <c r="R3" s="18">
        <f xml:space="preserve"> L3 * Q3</f>
        <v>404.00999999999635</v>
      </c>
    </row>
    <row r="4" spans="1:18">
      <c r="A4">
        <v>3</v>
      </c>
      <c r="B4">
        <v>616</v>
      </c>
      <c r="D4" t="s">
        <v>17</v>
      </c>
      <c r="E4">
        <v>20</v>
      </c>
      <c r="I4" s="15">
        <v>2</v>
      </c>
      <c r="J4" s="16">
        <f>K3</f>
        <v>619</v>
      </c>
      <c r="K4" s="16">
        <f>J4+$E$13</f>
        <v>624</v>
      </c>
      <c r="L4" s="16">
        <f t="shared" ref="L4:L7" si="0">COUNTIFS($B$2:$B$21, "&gt;="&amp;J4, $B$2:$B$21, "&lt;"&amp;K4)</f>
        <v>5</v>
      </c>
      <c r="M4" s="16">
        <f t="shared" ref="M4:M7" si="1">SUMIFS($B$2:$B$21, $B$2:$B$21, "&gt;="&amp;J4, $B$2:$B$21, "&lt;"&amp;K4)</f>
        <v>3100</v>
      </c>
      <c r="N4" s="16">
        <f t="shared" ref="N4:N7" si="2">M4/L4</f>
        <v>620</v>
      </c>
      <c r="O4" s="16">
        <f t="shared" ref="O4:O8" si="3" xml:space="preserve"> L4 * N4</f>
        <v>3100</v>
      </c>
      <c r="P4" s="16">
        <f t="shared" ref="P4:P7" si="4">N4 -$E$14</f>
        <v>-5.5499999999999545</v>
      </c>
      <c r="Q4" s="16">
        <f t="shared" ref="Q4:Q8" si="5">P4^2</f>
        <v>30.802499999999494</v>
      </c>
      <c r="R4" s="18">
        <f t="shared" ref="R4:R8" si="6" xml:space="preserve"> L4 * Q4</f>
        <v>154.01249999999746</v>
      </c>
    </row>
    <row r="5" spans="1:18">
      <c r="A5">
        <v>4</v>
      </c>
      <c r="B5">
        <v>617</v>
      </c>
      <c r="I5" s="15">
        <v>3</v>
      </c>
      <c r="J5" s="16">
        <f t="shared" ref="J5:J8" si="7">K4</f>
        <v>624</v>
      </c>
      <c r="K5" s="16">
        <f t="shared" ref="K5:K8" si="8">J5+$E$13</f>
        <v>629</v>
      </c>
      <c r="L5" s="16">
        <f t="shared" si="0"/>
        <v>4</v>
      </c>
      <c r="M5" s="16">
        <f t="shared" si="1"/>
        <v>2504</v>
      </c>
      <c r="N5" s="16">
        <f t="shared" si="2"/>
        <v>626</v>
      </c>
      <c r="O5" s="16">
        <f t="shared" si="3"/>
        <v>2504</v>
      </c>
      <c r="P5" s="16">
        <f t="shared" si="4"/>
        <v>0.45000000000004547</v>
      </c>
      <c r="Q5" s="16">
        <f t="shared" si="5"/>
        <v>0.20250000000004093</v>
      </c>
      <c r="R5" s="18">
        <f t="shared" si="6"/>
        <v>0.8100000000001637</v>
      </c>
    </row>
    <row r="6" spans="1:18">
      <c r="A6">
        <v>5</v>
      </c>
      <c r="B6">
        <v>619</v>
      </c>
      <c r="I6" s="15">
        <v>4</v>
      </c>
      <c r="J6" s="16">
        <f t="shared" si="7"/>
        <v>629</v>
      </c>
      <c r="K6" s="16">
        <f t="shared" si="8"/>
        <v>634</v>
      </c>
      <c r="L6" s="16">
        <f t="shared" si="0"/>
        <v>3</v>
      </c>
      <c r="M6" s="16">
        <f t="shared" si="1"/>
        <v>1891</v>
      </c>
      <c r="N6" s="16">
        <f t="shared" si="2"/>
        <v>630.33333333333337</v>
      </c>
      <c r="O6" s="16">
        <f t="shared" si="3"/>
        <v>1891</v>
      </c>
      <c r="P6" s="16">
        <f t="shared" si="4"/>
        <v>4.7833333333334167</v>
      </c>
      <c r="Q6" s="16">
        <f t="shared" si="5"/>
        <v>22.880277777778577</v>
      </c>
      <c r="R6" s="18">
        <f t="shared" si="6"/>
        <v>68.640833333335735</v>
      </c>
    </row>
    <row r="7" spans="1:18">
      <c r="A7">
        <v>6</v>
      </c>
      <c r="B7">
        <v>619</v>
      </c>
      <c r="I7" s="15">
        <v>5</v>
      </c>
      <c r="J7" s="16">
        <f t="shared" si="7"/>
        <v>634</v>
      </c>
      <c r="K7" s="16">
        <f t="shared" si="8"/>
        <v>639</v>
      </c>
      <c r="L7" s="16">
        <f t="shared" si="0"/>
        <v>2</v>
      </c>
      <c r="M7" s="16">
        <f t="shared" si="1"/>
        <v>1270</v>
      </c>
      <c r="N7" s="16">
        <f t="shared" si="2"/>
        <v>635</v>
      </c>
      <c r="O7" s="16">
        <f t="shared" si="3"/>
        <v>1270</v>
      </c>
      <c r="P7" s="16">
        <f t="shared" si="4"/>
        <v>9.4500000000000455</v>
      </c>
      <c r="Q7" s="16">
        <f t="shared" si="5"/>
        <v>89.302500000000862</v>
      </c>
      <c r="R7" s="18">
        <f t="shared" si="6"/>
        <v>178.60500000000172</v>
      </c>
    </row>
    <row r="8" spans="1:18" ht="15.75" thickBot="1">
      <c r="A8">
        <v>7</v>
      </c>
      <c r="B8">
        <v>619</v>
      </c>
      <c r="I8" s="19">
        <v>6</v>
      </c>
      <c r="J8" s="20">
        <f t="shared" si="7"/>
        <v>639</v>
      </c>
      <c r="K8" s="20">
        <f t="shared" si="8"/>
        <v>644</v>
      </c>
      <c r="L8" s="20">
        <f>COUNTIFS($B$2:$B$21, "&gt;="&amp;J8, $B$2:$B$21, "&lt;="&amp;K8)</f>
        <v>2</v>
      </c>
      <c r="M8" s="20">
        <f>SUMIFS($B$2:$B$21, $B$2:$B$21, "&gt;="&amp;J8, $B$2:$B$21, "&lt;="&amp;K8)</f>
        <v>1284</v>
      </c>
      <c r="N8" s="20">
        <f>M8/L8</f>
        <v>642</v>
      </c>
      <c r="O8" s="20">
        <f t="shared" si="3"/>
        <v>1284</v>
      </c>
      <c r="P8" s="20">
        <f>N8 -$E$14</f>
        <v>16.450000000000045</v>
      </c>
      <c r="Q8" s="20">
        <f t="shared" si="5"/>
        <v>270.6025000000015</v>
      </c>
      <c r="R8" s="21">
        <f t="shared" si="6"/>
        <v>541.205000000003</v>
      </c>
    </row>
    <row r="9" spans="1:18" ht="15.75" thickBot="1">
      <c r="A9">
        <v>8</v>
      </c>
      <c r="B9">
        <v>621</v>
      </c>
      <c r="D9" t="s">
        <v>4</v>
      </c>
      <c r="I9" s="24" t="s">
        <v>40</v>
      </c>
    </row>
    <row r="10" spans="1:18">
      <c r="A10">
        <v>9</v>
      </c>
      <c r="B10">
        <v>622</v>
      </c>
      <c r="D10" t="s">
        <v>36</v>
      </c>
      <c r="E10" t="s">
        <v>37</v>
      </c>
      <c r="N10" s="2" t="s">
        <v>38</v>
      </c>
      <c r="O10">
        <f xml:space="preserve"> SUM(O3:O8)</f>
        <v>12511</v>
      </c>
      <c r="Q10" s="2" t="s">
        <v>39</v>
      </c>
      <c r="R10">
        <f xml:space="preserve"> SUM(R3:R8)</f>
        <v>1347.2833333333344</v>
      </c>
    </row>
    <row r="11" spans="1:18">
      <c r="A11">
        <v>10</v>
      </c>
      <c r="B11">
        <v>625</v>
      </c>
      <c r="D11" t="s">
        <v>5</v>
      </c>
      <c r="E11">
        <f>MIN(B2:B21)</f>
        <v>614</v>
      </c>
      <c r="F11" t="s">
        <v>8</v>
      </c>
    </row>
    <row r="12" spans="1:18" ht="15.75" thickBot="1">
      <c r="A12">
        <v>11</v>
      </c>
      <c r="B12">
        <v>625</v>
      </c>
      <c r="D12" t="s">
        <v>6</v>
      </c>
      <c r="E12">
        <f>MAX(B2:B21)</f>
        <v>644</v>
      </c>
      <c r="F12" t="s">
        <v>8</v>
      </c>
    </row>
    <row r="13" spans="1:18">
      <c r="A13">
        <v>12</v>
      </c>
      <c r="B13">
        <v>626</v>
      </c>
      <c r="D13" t="s">
        <v>7</v>
      </c>
      <c r="E13">
        <f xml:space="preserve"> (E12 - E11) / E3</f>
        <v>5</v>
      </c>
      <c r="F13" t="s">
        <v>8</v>
      </c>
      <c r="M13" s="3" t="s">
        <v>27</v>
      </c>
      <c r="N13" s="4" t="s">
        <v>28</v>
      </c>
      <c r="O13" s="4" t="s">
        <v>29</v>
      </c>
      <c r="P13" s="4" t="s">
        <v>30</v>
      </c>
      <c r="Q13" s="4" t="s">
        <v>31</v>
      </c>
      <c r="R13" s="5" t="s">
        <v>32</v>
      </c>
    </row>
    <row r="14" spans="1:18">
      <c r="A14">
        <v>13</v>
      </c>
      <c r="B14">
        <v>628</v>
      </c>
      <c r="D14" t="s">
        <v>15</v>
      </c>
      <c r="E14">
        <f xml:space="preserve"> SUM(O3:O8) / $E$4</f>
        <v>625.54999999999995</v>
      </c>
      <c r="M14" s="6">
        <f>ABS( P3 / $E$15)</f>
        <v>1.1934751851955425</v>
      </c>
      <c r="N14" s="7">
        <v>0.39250000000000002</v>
      </c>
      <c r="O14" s="7">
        <f>$E$4*$E$13/$E$15*N14</f>
        <v>4.6610846785000257</v>
      </c>
      <c r="P14" s="7">
        <f>L3</f>
        <v>4</v>
      </c>
      <c r="Q14" s="7">
        <f>O14</f>
        <v>4.6610846785000257</v>
      </c>
      <c r="R14" s="8">
        <f>ABS(P14 - Q14)</f>
        <v>0.66108467850002572</v>
      </c>
    </row>
    <row r="15" spans="1:18">
      <c r="A15">
        <v>14</v>
      </c>
      <c r="B15">
        <v>629</v>
      </c>
      <c r="D15" s="1" t="s">
        <v>21</v>
      </c>
      <c r="E15">
        <f>SQRT(SUM(R3:R8)/($E$4 - 1))</f>
        <v>8.4207867282580597</v>
      </c>
      <c r="F15" t="s">
        <v>8</v>
      </c>
      <c r="M15" s="6">
        <f>ABS( P4 / $E$15)</f>
        <v>0.65908331122738673</v>
      </c>
      <c r="N15" s="7">
        <v>0.32300000000000001</v>
      </c>
      <c r="O15" s="7">
        <f t="shared" ref="O15:O19" si="9">$E$4*$E$13/$E$15*N15</f>
        <v>3.8357461175936516</v>
      </c>
      <c r="P15" s="7">
        <f>P14+L4</f>
        <v>9</v>
      </c>
      <c r="Q15" s="7">
        <f>Q14+O15</f>
        <v>8.4968307960936773</v>
      </c>
      <c r="R15" s="8">
        <f t="shared" ref="R15:R19" si="10">ABS(P15 - Q15)</f>
        <v>0.50316920390632269</v>
      </c>
    </row>
    <row r="16" spans="1:18">
      <c r="A16">
        <v>15</v>
      </c>
      <c r="B16">
        <v>631</v>
      </c>
      <c r="D16" t="s">
        <v>22</v>
      </c>
      <c r="E16">
        <f xml:space="preserve"> E14 - E11</f>
        <v>11.549999999999955</v>
      </c>
      <c r="F16" t="s">
        <v>8</v>
      </c>
      <c r="M16" s="6">
        <f>ABS( P5 / $E$15)</f>
        <v>5.3439187396820978E-2</v>
      </c>
      <c r="N16" s="7">
        <v>0.39860000000000001</v>
      </c>
      <c r="O16" s="7">
        <f t="shared" si="9"/>
        <v>4.7335244658601532</v>
      </c>
      <c r="P16" s="7">
        <f>P15+L5</f>
        <v>13</v>
      </c>
      <c r="Q16" s="7">
        <f t="shared" ref="Q16:Q19" si="11">Q15+O16</f>
        <v>13.23035526195383</v>
      </c>
      <c r="R16" s="8">
        <f t="shared" si="10"/>
        <v>0.23035526195383049</v>
      </c>
    </row>
    <row r="17" spans="1:18">
      <c r="A17">
        <v>16</v>
      </c>
      <c r="B17">
        <v>631</v>
      </c>
      <c r="D17" t="s">
        <v>23</v>
      </c>
      <c r="E17">
        <f>E16 / E15</f>
        <v>1.3716058098515944</v>
      </c>
      <c r="M17" s="6">
        <f>ABS( P6 / $E$15)</f>
        <v>0.568038769736531</v>
      </c>
      <c r="N17" s="7">
        <v>0.34100000000000003</v>
      </c>
      <c r="O17" s="7">
        <f t="shared" si="9"/>
        <v>4.0495028671809141</v>
      </c>
      <c r="P17" s="7">
        <f>P16+L6</f>
        <v>16</v>
      </c>
      <c r="Q17" s="7">
        <f t="shared" si="11"/>
        <v>17.279858129134745</v>
      </c>
      <c r="R17" s="8">
        <f t="shared" si="10"/>
        <v>1.2798581291347446</v>
      </c>
    </row>
    <row r="18" spans="1:18">
      <c r="A18">
        <v>17</v>
      </c>
      <c r="B18">
        <v>634</v>
      </c>
      <c r="D18" s="2" t="s">
        <v>24</v>
      </c>
      <c r="E18">
        <v>0.41310000000000002</v>
      </c>
      <c r="M18" s="6">
        <f>ABS( P7 / $E$15)</f>
        <v>1.1222229353331326</v>
      </c>
      <c r="N18" s="7">
        <v>0.2155</v>
      </c>
      <c r="O18" s="7">
        <f t="shared" si="9"/>
        <v>2.5591433075586125</v>
      </c>
      <c r="P18" s="7">
        <f>P17+L7</f>
        <v>18</v>
      </c>
      <c r="Q18" s="7">
        <f t="shared" si="11"/>
        <v>19.839001436693358</v>
      </c>
      <c r="R18" s="8">
        <f t="shared" si="10"/>
        <v>1.8390014366933585</v>
      </c>
    </row>
    <row r="19" spans="1:18" ht="15.75" thickBot="1">
      <c r="A19">
        <v>18</v>
      </c>
      <c r="B19">
        <v>636</v>
      </c>
      <c r="D19" t="s">
        <v>25</v>
      </c>
      <c r="E19">
        <f xml:space="preserve"> 1/2 * (1 - 2*E18)</f>
        <v>8.6899999999999977E-2</v>
      </c>
      <c r="M19" s="9">
        <f>ABS( P8 / $E$15)</f>
        <v>1.9534991837280415</v>
      </c>
      <c r="N19" s="10">
        <v>6.08E-2</v>
      </c>
      <c r="O19" s="10">
        <f t="shared" si="9"/>
        <v>0.72202279860586382</v>
      </c>
      <c r="P19" s="10">
        <f>P18+L8</f>
        <v>20</v>
      </c>
      <c r="Q19" s="10">
        <f t="shared" si="11"/>
        <v>20.561024235299222</v>
      </c>
      <c r="R19" s="11">
        <f t="shared" si="10"/>
        <v>0.56102423529922163</v>
      </c>
    </row>
    <row r="20" spans="1:18" ht="15.75" thickBot="1">
      <c r="A20">
        <v>19</v>
      </c>
      <c r="B20">
        <v>640</v>
      </c>
      <c r="D20" s="22" t="s">
        <v>26</v>
      </c>
      <c r="E20" s="23">
        <f xml:space="preserve"> E19</f>
        <v>8.6899999999999977E-2</v>
      </c>
      <c r="M20" s="24" t="s">
        <v>41</v>
      </c>
    </row>
    <row r="21" spans="1:18">
      <c r="A21">
        <v>20</v>
      </c>
      <c r="B21">
        <v>644</v>
      </c>
      <c r="D21" t="s">
        <v>33</v>
      </c>
      <c r="E21">
        <f xml:space="preserve"> MAX(X3:X12)</f>
        <v>0</v>
      </c>
    </row>
    <row r="22" spans="1:18">
      <c r="D22" s="1" t="s">
        <v>34</v>
      </c>
      <c r="E22">
        <f xml:space="preserve"> E21 / SQRT(E4)</f>
        <v>0</v>
      </c>
    </row>
    <row r="23" spans="1:18">
      <c r="D23" s="22" t="s">
        <v>35</v>
      </c>
      <c r="E23" s="22">
        <v>0.99199999999999999</v>
      </c>
    </row>
  </sheetData>
  <sortState ref="B2:B21">
    <sortCondition ref="B2:B21"/>
  </sortState>
  <pageMargins left="0.7" right="0.7" top="0.75" bottom="0.75" header="0.3" footer="0.3"/>
  <pageSetup paperSize="9" scale="6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 Den4ikDeka</dc:creator>
  <cp:lastModifiedBy>Corp Den4ikDeka</cp:lastModifiedBy>
  <cp:lastPrinted>2021-10-13T05:45:02Z</cp:lastPrinted>
  <dcterms:created xsi:type="dcterms:W3CDTF">2021-10-08T11:55:26Z</dcterms:created>
  <dcterms:modified xsi:type="dcterms:W3CDTF">2021-10-13T05:45:50Z</dcterms:modified>
</cp:coreProperties>
</file>