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D:\002 - Master Big Data y Data Science\Trabajo Final de Master\"/>
    </mc:Choice>
  </mc:AlternateContent>
  <xr:revisionPtr revIDLastSave="0" documentId="13_ncr:1_{C6422DC8-314A-4D3E-B3D9-0FB348E7DE9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GanttChart" sheetId="14" r:id="rId1"/>
    <sheet name="Dias_festivos" sheetId="13" r:id="rId2"/>
  </sheets>
  <definedNames>
    <definedName name="_xlnm.Print_Area" localSheetId="0">GanttChart!$A$1:$BN$64</definedName>
    <definedName name="prevWBS" localSheetId="0">GanttChart!$A1048576</definedName>
    <definedName name="_xlnm.Print_Titles" localSheetId="0">GanttChart!$5:$8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0" i="14" l="1"/>
  <c r="G40" i="14"/>
  <c r="I38" i="14"/>
  <c r="G38" i="14"/>
  <c r="I39" i="14"/>
  <c r="G39" i="14"/>
  <c r="I35" i="14"/>
  <c r="G35" i="14"/>
  <c r="I34" i="14"/>
  <c r="G34" i="14"/>
  <c r="I31" i="14"/>
  <c r="G31" i="14"/>
  <c r="I30" i="14"/>
  <c r="G30" i="14"/>
  <c r="I26" i="14"/>
  <c r="G26" i="14"/>
  <c r="I25" i="14"/>
  <c r="G25" i="14"/>
  <c r="I27" i="14"/>
  <c r="G27" i="14"/>
  <c r="I41" i="14"/>
  <c r="G41" i="14"/>
  <c r="I33" i="14"/>
  <c r="G33" i="14"/>
  <c r="I29" i="14"/>
  <c r="G29" i="14"/>
  <c r="I37" i="14"/>
  <c r="G37" i="14"/>
  <c r="I36" i="14"/>
  <c r="I32" i="14"/>
  <c r="I28" i="14"/>
  <c r="I24" i="14"/>
  <c r="G24" i="14"/>
  <c r="I60" i="14"/>
  <c r="G60" i="14"/>
  <c r="I59" i="14"/>
  <c r="G59" i="14"/>
  <c r="I58" i="14"/>
  <c r="G58" i="14"/>
  <c r="F57" i="14"/>
  <c r="I57" i="14" s="1"/>
  <c r="I56" i="14"/>
  <c r="G56" i="14"/>
  <c r="I55" i="14"/>
  <c r="G55" i="14"/>
  <c r="I54" i="14"/>
  <c r="G54" i="14"/>
  <c r="I53" i="14"/>
  <c r="G53" i="14"/>
  <c r="I52" i="14"/>
  <c r="G52" i="14"/>
  <c r="I51" i="14"/>
  <c r="G51" i="14"/>
  <c r="I50" i="14"/>
  <c r="G50" i="14"/>
  <c r="I49" i="14"/>
  <c r="I48" i="14"/>
  <c r="I47" i="14"/>
  <c r="I46" i="14"/>
  <c r="G46" i="14"/>
  <c r="I23" i="14"/>
  <c r="G23" i="14"/>
  <c r="I21" i="14"/>
  <c r="G21" i="14"/>
  <c r="I19" i="14"/>
  <c r="G19" i="14"/>
  <c r="I22" i="14"/>
  <c r="G22" i="14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G32" i="14" l="1"/>
  <c r="G36" i="14"/>
  <c r="G28" i="14"/>
  <c r="G57" i="14"/>
  <c r="G49" i="14"/>
  <c r="G48" i="14"/>
  <c r="G47" i="14"/>
  <c r="I15" i="14"/>
  <c r="G15" i="14"/>
  <c r="C5" i="14"/>
  <c r="F71" i="14"/>
  <c r="G71" i="14" s="1"/>
  <c r="F70" i="14"/>
  <c r="G70" i="14" s="1"/>
  <c r="F69" i="14"/>
  <c r="G69" i="14" s="1"/>
  <c r="F68" i="14"/>
  <c r="G68" i="14" s="1"/>
  <c r="F67" i="14"/>
  <c r="G67" i="14" s="1"/>
  <c r="A67" i="14"/>
  <c r="A68" i="14" s="1"/>
  <c r="A69" i="14" s="1"/>
  <c r="A70" i="14" s="1"/>
  <c r="A71" i="14" s="1"/>
  <c r="I66" i="14"/>
  <c r="G66" i="14"/>
  <c r="I65" i="14"/>
  <c r="G65" i="14"/>
  <c r="I45" i="14"/>
  <c r="G45" i="14"/>
  <c r="I44" i="14"/>
  <c r="G44" i="14"/>
  <c r="F43" i="14"/>
  <c r="I43" i="14" s="1"/>
  <c r="I20" i="14"/>
  <c r="G20" i="14"/>
  <c r="I42" i="14"/>
  <c r="G42" i="14"/>
  <c r="F18" i="14"/>
  <c r="G18" i="14" s="1"/>
  <c r="I17" i="14"/>
  <c r="G17" i="14"/>
  <c r="I16" i="14"/>
  <c r="G16" i="14"/>
  <c r="I14" i="14"/>
  <c r="G14" i="14"/>
  <c r="I13" i="14"/>
  <c r="G13" i="14"/>
  <c r="I12" i="14"/>
  <c r="G12" i="14"/>
  <c r="I11" i="14"/>
  <c r="G11" i="14"/>
  <c r="I10" i="14"/>
  <c r="G10" i="14"/>
  <c r="G9" i="14"/>
  <c r="F9" i="14"/>
  <c r="I9" i="14" s="1"/>
  <c r="A9" i="14"/>
  <c r="A10" i="14" s="1"/>
  <c r="A11" i="14" s="1"/>
  <c r="K7" i="14"/>
  <c r="A12" i="14" l="1"/>
  <c r="A13" i="14" s="1"/>
  <c r="A14" i="14" s="1"/>
  <c r="A15" i="14" s="1"/>
  <c r="A16" i="14" s="1"/>
  <c r="A17" i="14" s="1"/>
  <c r="A18" i="14" s="1"/>
  <c r="L7" i="14"/>
  <c r="L8" i="14" s="1"/>
  <c r="K4" i="14"/>
  <c r="I68" i="14"/>
  <c r="G43" i="14"/>
  <c r="K8" i="14"/>
  <c r="I70" i="14"/>
  <c r="I67" i="14"/>
  <c r="K6" i="14"/>
  <c r="I18" i="14"/>
  <c r="I69" i="14"/>
  <c r="I71" i="14"/>
  <c r="K5" i="14"/>
  <c r="M7" i="14" l="1"/>
  <c r="M8" i="14" s="1"/>
  <c r="N7" i="14" l="1"/>
  <c r="O7" i="14" s="1"/>
  <c r="N8" i="14" l="1"/>
  <c r="O8" i="14"/>
  <c r="P7" i="14"/>
  <c r="Q7" i="14" l="1"/>
  <c r="P8" i="14"/>
  <c r="Q8" i="14" l="1"/>
  <c r="R7" i="14"/>
  <c r="R4" i="14" s="1"/>
  <c r="S7" i="14" l="1"/>
  <c r="R5" i="14"/>
  <c r="R8" i="14"/>
  <c r="R6" i="14"/>
  <c r="T7" i="14" l="1"/>
  <c r="S8" i="14"/>
  <c r="U7" i="14" l="1"/>
  <c r="T8" i="14"/>
  <c r="U8" i="14" l="1"/>
  <c r="V7" i="14"/>
  <c r="V8" i="14" l="1"/>
  <c r="W7" i="14"/>
  <c r="X7" i="14" l="1"/>
  <c r="W8" i="14"/>
  <c r="Y7" i="14" l="1"/>
  <c r="Y4" i="14" s="1"/>
  <c r="X8" i="14"/>
  <c r="Y8" i="14" l="1"/>
  <c r="Y6" i="14"/>
  <c r="Y5" i="14"/>
  <c r="Z7" i="14"/>
  <c r="Z8" i="14" l="1"/>
  <c r="AA7" i="14"/>
  <c r="AA8" i="14" l="1"/>
  <c r="AB7" i="14"/>
  <c r="AC7" i="14" l="1"/>
  <c r="AB8" i="14"/>
  <c r="AC8" i="14" l="1"/>
  <c r="AD7" i="14"/>
  <c r="AE7" i="14" l="1"/>
  <c r="AD8" i="14"/>
  <c r="AE8" i="14" l="1"/>
  <c r="AF7" i="14"/>
  <c r="AF4" i="14" s="1"/>
  <c r="AG7" i="14" l="1"/>
  <c r="AF8" i="14"/>
  <c r="AF5" i="14"/>
  <c r="AF6" i="14"/>
  <c r="AG8" i="14" l="1"/>
  <c r="AH7" i="14"/>
  <c r="AI7" i="14" l="1"/>
  <c r="AH8" i="14"/>
  <c r="AI8" i="14" l="1"/>
  <c r="AJ7" i="14"/>
  <c r="AK7" i="14" l="1"/>
  <c r="AJ8" i="14"/>
  <c r="AK8" i="14" l="1"/>
  <c r="AL7" i="14"/>
  <c r="AL8" i="14" l="1"/>
  <c r="AM7" i="14"/>
  <c r="AM4" i="14" s="1"/>
  <c r="AN7" i="14" l="1"/>
  <c r="AM6" i="14"/>
  <c r="AM8" i="14"/>
  <c r="AM5" i="14"/>
  <c r="AO7" i="14" l="1"/>
  <c r="AN8" i="14"/>
  <c r="AO8" i="14" l="1"/>
  <c r="AP7" i="14"/>
  <c r="AP8" i="14" l="1"/>
  <c r="AQ7" i="14"/>
  <c r="AQ8" i="14" l="1"/>
  <c r="AR7" i="14"/>
  <c r="AS7" i="14" l="1"/>
  <c r="AR8" i="14"/>
  <c r="AS8" i="14" l="1"/>
  <c r="AT7" i="14"/>
  <c r="AT4" i="14" s="1"/>
  <c r="AT6" i="14" l="1"/>
  <c r="AT5" i="14"/>
  <c r="AT8" i="14"/>
  <c r="AU7" i="14"/>
  <c r="AU8" i="14" l="1"/>
  <c r="AV7" i="14"/>
  <c r="AW7" i="14" l="1"/>
  <c r="AV8" i="14"/>
  <c r="AW8" i="14" l="1"/>
  <c r="AX7" i="14"/>
  <c r="AY7" i="14" l="1"/>
  <c r="AX8" i="14"/>
  <c r="AZ7" i="14" l="1"/>
  <c r="AY8" i="14"/>
  <c r="BA7" i="14" l="1"/>
  <c r="BA4" i="14" s="1"/>
  <c r="AZ8" i="14"/>
  <c r="BA8" i="14" l="1"/>
  <c r="BA6" i="14"/>
  <c r="BA5" i="14"/>
  <c r="BB7" i="14"/>
  <c r="BB8" i="14" l="1"/>
  <c r="BC7" i="14"/>
  <c r="BD7" i="14" l="1"/>
  <c r="BC8" i="14"/>
  <c r="BE7" i="14" l="1"/>
  <c r="BD8" i="14"/>
  <c r="BE8" i="14" l="1"/>
  <c r="BF7" i="14"/>
  <c r="BF8" i="14" l="1"/>
  <c r="BG7" i="14"/>
  <c r="BG8" i="14" l="1"/>
  <c r="BH7" i="14"/>
  <c r="BH4" i="14" s="1"/>
  <c r="BI7" i="14" l="1"/>
  <c r="BH5" i="14"/>
  <c r="BH8" i="14"/>
  <c r="BH6" i="14"/>
  <c r="BI8" i="14" l="1"/>
  <c r="BJ7" i="14"/>
  <c r="BK7" i="14" l="1"/>
  <c r="BJ8" i="14"/>
  <c r="BK8" i="14" l="1"/>
  <c r="BL7" i="14"/>
  <c r="BM7" i="14" l="1"/>
  <c r="BL8" i="14"/>
  <c r="BM8" i="14" l="1"/>
  <c r="BN7" i="14"/>
  <c r="BN8" i="14" s="1"/>
  <c r="A19" i="14"/>
  <c r="A20" i="14" s="1"/>
  <c r="A21" i="14" s="1"/>
  <c r="A22" i="14" s="1"/>
  <c r="A23" i="14" l="1"/>
  <c r="A24" i="14" l="1"/>
  <c r="A25" i="14" l="1"/>
  <c r="A26" i="14" s="1"/>
  <c r="A27" i="14" s="1"/>
  <c r="A28" i="14" s="1"/>
  <c r="A29" i="14" s="1"/>
  <c r="A30" i="14" s="1"/>
  <c r="A31" i="14" s="1"/>
  <c r="A32" i="14" l="1"/>
  <c r="A33" i="14" s="1"/>
  <c r="A34" i="14" s="1"/>
  <c r="A35" i="14" s="1"/>
  <c r="A36" i="14" l="1"/>
  <c r="A37" i="14" s="1"/>
  <c r="A38" i="14" l="1"/>
  <c r="A39" i="14" s="1"/>
  <c r="A40" i="14" l="1"/>
  <c r="A41" i="14" s="1"/>
  <c r="A42" i="14" l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</author>
    <author>Vertex42.com Templates</author>
  </authors>
  <commentList>
    <comment ref="A8" authorId="0" shapeId="0" xr:uid="{1DE70D1B-D935-4AAE-A6AB-32CC63D2515B}">
      <text>
        <r>
          <rPr>
            <b/>
            <sz val="9"/>
            <color indexed="81"/>
            <rFont val="Tahoma"/>
            <family val="2"/>
          </rPr>
          <t xml:space="preserve">Estructura de Desglose del Trabajo
</t>
        </r>
        <r>
          <rPr>
            <sz val="9"/>
            <color indexed="81"/>
            <rFont val="Tahoma"/>
            <family val="2"/>
          </rPr>
          <t xml:space="preserve">
Nivel 1: 1, 2, 3, ...
Nivell 2: 1.1, 1.2, 1.3, ...
Nivel 3: 1.1.1, 1.1.2, 1.1.3, …
 - La EDT usa una fórmula para controlar la numeración, las fórmula para cada nivel son diferentes entre si. Para agregar un nuevo nivel copiar y pegar las fórmula que le corresponda, estos ejemplos se encuentran al final de esta hoja de trabajo.</t>
        </r>
      </text>
    </comment>
    <comment ref="B8" authorId="0" shapeId="0" xr:uid="{CC61D3D0-C7A6-4C91-992F-B81ED317E9D9}">
      <text>
        <r>
          <rPr>
            <b/>
            <sz val="9"/>
            <color indexed="81"/>
            <rFont val="Tahoma"/>
            <family val="2"/>
          </rPr>
          <t>Task Description</t>
        </r>
        <r>
          <rPr>
            <sz val="9"/>
            <color indexed="81"/>
            <rFont val="Tahoma"/>
            <family val="2"/>
          </rPr>
          <t xml:space="preserve">
Enter the name of each task and sub-task. Use indents for sub-tasks.</t>
        </r>
      </text>
    </comment>
    <comment ref="C8" authorId="0" shapeId="0" xr:uid="{40E44A87-4C2D-46DA-89E8-3B7BEC721B6C}">
      <text>
        <r>
          <rPr>
            <b/>
            <sz val="9"/>
            <color indexed="81"/>
            <rFont val="Tahoma"/>
            <family val="2"/>
          </rPr>
          <t>Task Lead</t>
        </r>
        <r>
          <rPr>
            <sz val="9"/>
            <color indexed="81"/>
            <rFont val="Tahoma"/>
            <family val="2"/>
          </rPr>
          <t xml:space="preserve">
Enter the name of the Task Lead in this column.</t>
        </r>
      </text>
    </comment>
    <comment ref="D8" authorId="0" shapeId="0" xr:uid="{025887B9-3605-4FF1-A100-BCE9394ADBC6}">
      <text>
        <r>
          <rPr>
            <b/>
            <sz val="9"/>
            <color indexed="81"/>
            <rFont val="Tahoma"/>
            <family val="2"/>
          </rPr>
          <t xml:space="preserve">Predecessor Tasks:
</t>
        </r>
        <r>
          <rPr>
            <sz val="9"/>
            <color indexed="81"/>
            <rFont val="Tahoma"/>
            <family val="2"/>
          </rPr>
          <t>You can use this column to enter the WBS of a predecessor for reference. The PRO version uses formulas to automatically calculate the Start Date based on the Predecessor.</t>
        </r>
      </text>
    </comment>
    <comment ref="E8" authorId="0" shapeId="0" xr:uid="{C305E1A1-3A7E-460C-8BC5-B9D1DEC6D058}">
      <text>
        <r>
          <rPr>
            <b/>
            <sz val="9"/>
            <color indexed="81"/>
            <rFont val="Tahoma"/>
            <family val="2"/>
          </rPr>
          <t>Task Start Date</t>
        </r>
        <r>
          <rPr>
            <sz val="9"/>
            <color indexed="81"/>
            <rFont val="Tahoma"/>
            <family val="2"/>
          </rPr>
          <t xml:space="preserve">
You can manually enter the Start Date for each task or use a formula to create a dependency on a Predecessor. For example, you could enter </t>
        </r>
        <r>
          <rPr>
            <b/>
            <sz val="9"/>
            <color indexed="81"/>
            <rFont val="Tahoma"/>
            <family val="2"/>
          </rPr>
          <t>=</t>
        </r>
        <r>
          <rPr>
            <b/>
            <i/>
            <sz val="9"/>
            <color indexed="81"/>
            <rFont val="Tahoma"/>
            <family val="2"/>
          </rPr>
          <t>enddate</t>
        </r>
        <r>
          <rPr>
            <b/>
            <sz val="9"/>
            <color indexed="81"/>
            <rFont val="Tahoma"/>
            <family val="2"/>
          </rPr>
          <t>+1</t>
        </r>
        <r>
          <rPr>
            <sz val="9"/>
            <color indexed="81"/>
            <rFont val="Tahoma"/>
            <family val="2"/>
          </rPr>
          <t xml:space="preserve"> to set the Start date to the next calendar day, or </t>
        </r>
        <r>
          <rPr>
            <b/>
            <sz val="9"/>
            <color indexed="81"/>
            <rFont val="Tahoma"/>
            <family val="2"/>
          </rPr>
          <t>=WORKDAY(</t>
        </r>
        <r>
          <rPr>
            <b/>
            <i/>
            <sz val="9"/>
            <color indexed="81"/>
            <rFont val="Tahoma"/>
            <family val="2"/>
          </rPr>
          <t>enddate</t>
        </r>
        <r>
          <rPr>
            <b/>
            <sz val="9"/>
            <color indexed="81"/>
            <rFont val="Tahoma"/>
            <family val="2"/>
          </rPr>
          <t>,1)</t>
        </r>
        <r>
          <rPr>
            <sz val="9"/>
            <color indexed="81"/>
            <rFont val="Tahoma"/>
            <family val="2"/>
          </rPr>
          <t xml:space="preserve"> to set the Start date to the next work day (excluding weekends), where </t>
        </r>
        <r>
          <rPr>
            <i/>
            <sz val="9"/>
            <color indexed="81"/>
            <rFont val="Tahoma"/>
            <family val="2"/>
          </rPr>
          <t>enddate</t>
        </r>
        <r>
          <rPr>
            <sz val="9"/>
            <color indexed="81"/>
            <rFont val="Tahoma"/>
            <family val="2"/>
          </rPr>
          <t xml:space="preserve"> is the cell reference for the End date of the Predecessor task.</t>
        </r>
      </text>
    </comment>
    <comment ref="F8" authorId="1" shapeId="0" xr:uid="{55365E4C-F675-4236-AF5D-38D5C1689671}">
      <text>
        <r>
          <rPr>
            <b/>
            <sz val="9"/>
            <color indexed="81"/>
            <rFont val="Tahoma"/>
            <family val="2"/>
          </rPr>
          <t>End Date:</t>
        </r>
        <r>
          <rPr>
            <sz val="9"/>
            <color indexed="81"/>
            <rFont val="Tahoma"/>
            <family val="2"/>
          </rPr>
          <t xml:space="preserve">
The End Date is calculated based on the Start Date and the Calendar Days columns.</t>
        </r>
      </text>
    </comment>
    <comment ref="G8" authorId="0" shapeId="0" xr:uid="{68BA30A6-3A07-41AB-9046-8AF08B97043D}">
      <text>
        <r>
          <rPr>
            <b/>
            <sz val="9"/>
            <color indexed="81"/>
            <rFont val="Tahoma"/>
            <family val="2"/>
          </rPr>
          <t>Work Days</t>
        </r>
        <r>
          <rPr>
            <sz val="9"/>
            <color indexed="81"/>
            <rFont val="Tahoma"/>
            <family val="2"/>
          </rPr>
          <t xml:space="preserve">
Counts the number of work days, excluding the weekends (Saturday and Sunday). In the PRO version, you can customize the work week and list specific non-working days like holidays. In the PRO version, the default input is the Work Days instead of the Calendar Days.</t>
        </r>
      </text>
    </comment>
    <comment ref="H8" authorId="0" shapeId="0" xr:uid="{E221CB0B-ABCF-4D31-94F5-48518B29FB2D}">
      <text>
        <r>
          <rPr>
            <b/>
            <sz val="9"/>
            <color indexed="81"/>
            <rFont val="Tahoma"/>
            <family val="2"/>
          </rPr>
          <t>Percent Complete</t>
        </r>
        <r>
          <rPr>
            <sz val="9"/>
            <color indexed="81"/>
            <rFont val="Tahoma"/>
            <family val="2"/>
          </rPr>
          <t xml:space="preserve">
Update the status of this task by entering the percent complete (between 0% and 100%).</t>
        </r>
      </text>
    </comment>
    <comment ref="I8" authorId="0" shapeId="0" xr:uid="{97975056-8AA0-47D9-89DA-D31485651B8E}">
      <text>
        <r>
          <rPr>
            <b/>
            <sz val="9"/>
            <color indexed="81"/>
            <rFont val="Tahoma"/>
            <family val="2"/>
          </rPr>
          <t>Work Days</t>
        </r>
        <r>
          <rPr>
            <sz val="9"/>
            <color indexed="81"/>
            <rFont val="Tahoma"/>
            <family val="2"/>
          </rPr>
          <t xml:space="preserve">
Counts the number of work days, excluding the weekends (Saturday and Sunday). In the PRO version, you can customize the work week and list specific non-working days like holidays. In the PRO version, the default input is the Work Days instead of the Calendar Days.</t>
        </r>
      </text>
    </comment>
  </commentList>
</comments>
</file>

<file path=xl/sharedStrings.xml><?xml version="1.0" encoding="utf-8"?>
<sst xmlns="http://schemas.openxmlformats.org/spreadsheetml/2006/main" count="136" uniqueCount="87">
  <si>
    <t>PREDECESSOR</t>
  </si>
  <si>
    <t xml:space="preserve"> Mostrar Semana </t>
  </si>
  <si>
    <t>Fecha Inicio de Proyecto</t>
  </si>
  <si>
    <t>Líder de Proyecto</t>
  </si>
  <si>
    <t>Días Festivos</t>
  </si>
  <si>
    <t>RESPONSABLE</t>
  </si>
  <si>
    <t>% AVANCE</t>
  </si>
  <si>
    <t>DIAS NAT.</t>
  </si>
  <si>
    <t>[ Nivel 1 Tarea o Fase ]</t>
  </si>
  <si>
    <t xml:space="preserve"> . [ Nivel 2 Tarea ]</t>
  </si>
  <si>
    <t xml:space="preserve"> . . [ Nivel 3 Tarea ]</t>
  </si>
  <si>
    <t xml:space="preserve"> . . . [ Nivel 4 Tarea ]</t>
  </si>
  <si>
    <t xml:space="preserve"> . . . .[ Nivel 5 Tarea ]</t>
  </si>
  <si>
    <t>Fecha Actual</t>
  </si>
  <si>
    <t>EDT - Fórmulas por nivel de tarea o fase</t>
  </si>
  <si>
    <t>EDT (Estructura de Desglose del Trabajo)</t>
  </si>
  <si>
    <t>El objetivo es concreto, coherente y abordable.</t>
  </si>
  <si>
    <t>Exposición de los antecedentes de forma adecuada para entender el contexto.</t>
  </si>
  <si>
    <t>Se define con claridad caso real o necesidad planteado por la empresa (punto de partida).</t>
  </si>
  <si>
    <t>Definición detallada de los stakeholders (actores clave).</t>
  </si>
  <si>
    <t>El DAFO presenta información concreta derivada de una reflexión profunda de oportunidades y riesgos; fortalezas y debilidades.</t>
  </si>
  <si>
    <t>Claridad y concreción en la repartición de roles y funciones de los miembros del equipo.</t>
  </si>
  <si>
    <t>Selección del dataset o conjunto de datos para el desarrollo del TFM.</t>
  </si>
  <si>
    <t>Limpieza del conjunto de datos y comprobación del cumplimento de las leyes.</t>
  </si>
  <si>
    <t>Entrega 1. Objetivos</t>
  </si>
  <si>
    <t>Entrega 2. Desarrollo</t>
  </si>
  <si>
    <t>Entrega 3. Conclusiones</t>
  </si>
  <si>
    <t>Trabajo Final de Master</t>
  </si>
  <si>
    <t>EQ1</t>
  </si>
  <si>
    <t xml:space="preserve"> Año Nuevo</t>
  </si>
  <si>
    <t xml:space="preserve"> Reyes Magos</t>
  </si>
  <si>
    <t xml:space="preserve"> Viernes Santo</t>
  </si>
  <si>
    <t xml:space="preserve"> Lunes de Pascua</t>
  </si>
  <si>
    <t xml:space="preserve"> Día del Trabajador</t>
  </si>
  <si>
    <t xml:space="preserve"> Segunda Pascua</t>
  </si>
  <si>
    <t xml:space="preserve"> Sant Joan</t>
  </si>
  <si>
    <t xml:space="preserve"> Diada Nacional de Catalunya</t>
  </si>
  <si>
    <t xml:space="preserve"> La Mercè</t>
  </si>
  <si>
    <t xml:space="preserve"> Fiesta Nacional de España</t>
  </si>
  <si>
    <t xml:space="preserve"> Todos los Santos</t>
  </si>
  <si>
    <t xml:space="preserve"> La Constitución</t>
  </si>
  <si>
    <t xml:space="preserve"> Inmaculada Concepción</t>
  </si>
  <si>
    <t xml:space="preserve"> Navidad</t>
  </si>
  <si>
    <t>Gestión del equipo de trabajo</t>
  </si>
  <si>
    <t>Hipótesis</t>
  </si>
  <si>
    <t>Benchmark solución</t>
  </si>
  <si>
    <t>Fuentes de información adicional (adecuación)</t>
  </si>
  <si>
    <t>Estimación costes solución TFM</t>
  </si>
  <si>
    <r>
      <t xml:space="preserve">Desarrollo modelo predictivo </t>
    </r>
    <r>
      <rPr>
        <i/>
        <sz val="9"/>
        <rFont val="Arial"/>
        <family val="2"/>
        <scheme val="minor"/>
      </rPr>
      <t>machine learning</t>
    </r>
  </si>
  <si>
    <t>Creación modelo aplicando técnicas de modulos 6 y 7</t>
  </si>
  <si>
    <t>Comparación modelo machine learning vs. modelo entrega 2</t>
  </si>
  <si>
    <t>Comparativa de modelos</t>
  </si>
  <si>
    <t>Desarrollo y explicación del modelo propuesto</t>
  </si>
  <si>
    <t>Conclusiones</t>
  </si>
  <si>
    <t>Explicación modelo propuesto a utilizar en producción</t>
  </si>
  <si>
    <t>Estimación beneficios económicos vs. costes/inversión</t>
  </si>
  <si>
    <t>Reflexión final</t>
  </si>
  <si>
    <t>Problemas encontrados durante desarrollo TFM</t>
  </si>
  <si>
    <t>Soluciones aplicadas</t>
  </si>
  <si>
    <t>ENTREGA</t>
  </si>
  <si>
    <t>DESCRIPCION</t>
  </si>
  <si>
    <t>INICIO</t>
  </si>
  <si>
    <t>FIN</t>
  </si>
  <si>
    <t>DIAS LAB.</t>
  </si>
  <si>
    <t>Creación de video conclusiones 15 minutos duración</t>
  </si>
  <si>
    <t>Creación guión de video con presentación, argumentación, defensa TFM con ideas destacadas</t>
  </si>
  <si>
    <t>Entrega memoria TFM</t>
  </si>
  <si>
    <t>Entrega 4. Vídeo</t>
  </si>
  <si>
    <t>Explicación de soluciones a aplicar -- por definir (herramientas, modelos??)</t>
  </si>
  <si>
    <t>Análisis dataset Covid</t>
  </si>
  <si>
    <t>Análisis dataset Movilidad</t>
  </si>
  <si>
    <t>Bruna/Arthur</t>
  </si>
  <si>
    <t>Julen</t>
  </si>
  <si>
    <t>Jorge</t>
  </si>
  <si>
    <t>Grado de aplicación de solución planteada TFM (licencia abierta) -- por definir</t>
  </si>
  <si>
    <t>Análisis dataset Climatológicos</t>
  </si>
  <si>
    <t>Diccionario de Datos</t>
  </si>
  <si>
    <t>Identificación de valores atípicos</t>
  </si>
  <si>
    <t>Variables calculadas</t>
  </si>
  <si>
    <t>Modelo Descriptivo (Análisis de datasets (PCA/Clúster K-means))</t>
  </si>
  <si>
    <t>Modelos Lineales</t>
  </si>
  <si>
    <t>GLM</t>
  </si>
  <si>
    <t>Interpretación</t>
  </si>
  <si>
    <t>Matriz de riesgo</t>
  </si>
  <si>
    <t>Arthur</t>
  </si>
  <si>
    <t>Conclusiones Generales</t>
  </si>
  <si>
    <t>Análisis del Clúster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</si>
</sst>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/d/yyyy\ \(dddd\)"/>
    <numFmt numFmtId="165" formatCode="ddd\ m/dd/yy"/>
    <numFmt numFmtId="166" formatCode="d"/>
    <numFmt numFmtId="167" formatCode="d\ mmm\ yyyy"/>
    <numFmt numFmtId="168" formatCode="ddd\ dd/mm/yy"/>
    <numFmt numFmtId="169" formatCode="d/mm/yyyy\ \(dddd\)"/>
  </numFmts>
  <fonts count="53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9"/>
      <color indexed="81"/>
      <name val="Tahoma"/>
      <family val="2"/>
    </font>
    <font>
      <i/>
      <sz val="9"/>
      <color indexed="81"/>
      <name val="Tahoma"/>
      <family val="2"/>
    </font>
    <font>
      <sz val="9"/>
      <name val="Arial"/>
      <family val="2"/>
      <scheme val="minor"/>
    </font>
    <font>
      <sz val="10"/>
      <name val="Arial"/>
      <family val="1"/>
      <scheme val="major"/>
    </font>
    <font>
      <sz val="11"/>
      <name val="Arial"/>
      <family val="1"/>
      <scheme val="major"/>
    </font>
    <font>
      <sz val="10"/>
      <name val="Arial"/>
      <family val="2"/>
      <scheme val="minor"/>
    </font>
    <font>
      <b/>
      <sz val="11"/>
      <name val="Arial"/>
      <family val="2"/>
      <scheme val="minor"/>
    </font>
    <font>
      <sz val="9"/>
      <color rgb="FF000000"/>
      <name val="Arial"/>
      <family val="2"/>
      <scheme val="minor"/>
    </font>
    <font>
      <i/>
      <sz val="9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sz val="14"/>
      <name val="Arial"/>
      <family val="2"/>
      <scheme val="minor"/>
    </font>
    <font>
      <sz val="14"/>
      <color rgb="FF000000"/>
      <name val="Arial"/>
      <family val="2"/>
      <scheme val="minor"/>
    </font>
    <font>
      <sz val="10"/>
      <name val="Arial"/>
      <family val="2"/>
      <scheme val="major"/>
    </font>
    <font>
      <b/>
      <sz val="9"/>
      <name val="Arial"/>
      <family val="2"/>
      <scheme val="major"/>
    </font>
    <font>
      <b/>
      <sz val="8"/>
      <name val="Arial"/>
      <family val="2"/>
      <scheme val="major"/>
    </font>
    <font>
      <b/>
      <sz val="11"/>
      <color rgb="FF000000"/>
      <name val="Arial"/>
      <family val="2"/>
      <scheme val="minor"/>
    </font>
    <font>
      <i/>
      <sz val="8"/>
      <color theme="1" tint="0.34998626667073579"/>
      <name val="Arial"/>
      <family val="2"/>
    </font>
    <font>
      <sz val="11"/>
      <color theme="9"/>
      <name val="Arial"/>
      <family val="2"/>
      <scheme val="minor"/>
    </font>
    <font>
      <sz val="18"/>
      <color rgb="FF4D4D4D"/>
      <name val="Verdana"/>
      <family val="2"/>
    </font>
    <font>
      <sz val="10"/>
      <color rgb="FFD42B2B"/>
      <name val="Verdana"/>
      <family val="2"/>
    </font>
    <font>
      <sz val="10"/>
      <color rgb="FF666666"/>
      <name val="Verdana"/>
      <family val="2"/>
    </font>
    <font>
      <sz val="10"/>
      <color rgb="FF14688B"/>
      <name val="Verdana"/>
      <family val="2"/>
    </font>
    <font>
      <sz val="16"/>
      <color theme="1"/>
      <name val="Arial"/>
      <family val="2"/>
      <scheme val="minor"/>
    </font>
    <font>
      <b/>
      <sz val="12"/>
      <color theme="1" tint="0.34998626667073579"/>
      <name val="Arial Rounded MT Bold"/>
      <family val="2"/>
    </font>
    <font>
      <sz val="18"/>
      <color rgb="FF0088B8"/>
      <name val="Berlin Sans FB Demi"/>
      <family val="2"/>
    </font>
    <font>
      <sz val="9"/>
      <color rgb="FFFF0000"/>
      <name val="Arial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9.9978637043366805E-2"/>
        <bgColor rgb="FFD6F4D9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rgb="FFEFEFEF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/>
      <bottom/>
      <diagonal/>
    </border>
    <border>
      <left/>
      <right/>
      <top/>
      <bottom style="medium">
        <color theme="0" tint="-0.34998626667073579"/>
      </bottom>
      <diagonal/>
    </border>
    <border>
      <left style="medium">
        <color theme="0" tint="-0.24994659260841701"/>
      </left>
      <right style="thin">
        <color theme="0" tint="-0.24994659260841701"/>
      </right>
      <top/>
      <bottom style="medium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theme="0" tint="-0.34998626667073579"/>
      </bottom>
      <diagonal/>
    </border>
    <border>
      <left style="thin">
        <color theme="0" tint="-0.24994659260841701"/>
      </left>
      <right style="medium">
        <color theme="0" tint="-0.24994659260841701"/>
      </right>
      <top/>
      <bottom style="medium">
        <color theme="0" tint="-0.34998626667073579"/>
      </bottom>
      <diagonal/>
    </border>
    <border>
      <left/>
      <right/>
      <top/>
      <bottom style="thin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/>
      <bottom style="thin">
        <color theme="0" tint="-0.24994659260841701"/>
      </bottom>
      <diagonal/>
    </border>
  </borders>
  <cellStyleXfs count="44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2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6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8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0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8" fillId="16" borderId="0" applyNumberFormat="0" applyBorder="0" applyAlignment="0" applyProtection="0"/>
    <xf numFmtId="0" fontId="9" fillId="17" borderId="1" applyNumberFormat="0" applyAlignment="0" applyProtection="0"/>
    <xf numFmtId="0" fontId="10" fillId="18" borderId="2" applyNumberFormat="0" applyAlignment="0" applyProtection="0"/>
    <xf numFmtId="0" fontId="11" fillId="0" borderId="0" applyNumberFormat="0" applyFill="0" applyBorder="0" applyAlignment="0" applyProtection="0"/>
    <xf numFmtId="0" fontId="12" fillId="19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6" fillId="11" borderId="1" applyNumberFormat="0" applyAlignment="0" applyProtection="0"/>
    <xf numFmtId="0" fontId="17" fillId="0" borderId="6" applyNumberFormat="0" applyFill="0" applyAlignment="0" applyProtection="0"/>
    <xf numFmtId="0" fontId="18" fillId="5" borderId="0" applyNumberFormat="0" applyBorder="0" applyAlignment="0" applyProtection="0"/>
    <xf numFmtId="0" fontId="4" fillId="5" borderId="7" applyNumberFormat="0" applyFont="0" applyAlignment="0" applyProtection="0"/>
    <xf numFmtId="0" fontId="19" fillId="17" borderId="8" applyNumberFormat="0" applyAlignment="0" applyProtection="0"/>
    <xf numFmtId="9" fontId="1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0" xfId="0" applyProtection="1"/>
    <xf numFmtId="0" fontId="0" fillId="20" borderId="0" xfId="0" applyFill="1" applyBorder="1" applyProtection="1"/>
    <xf numFmtId="0" fontId="0" fillId="0" borderId="0" xfId="0" applyFill="1" applyBorder="1" applyProtection="1"/>
    <xf numFmtId="0" fontId="0" fillId="0" borderId="0" xfId="0" applyFill="1" applyAlignment="1" applyProtection="1"/>
    <xf numFmtId="0" fontId="0" fillId="0" borderId="0" xfId="0" applyNumberFormat="1" applyFill="1" applyBorder="1" applyProtection="1"/>
    <xf numFmtId="0" fontId="0" fillId="0" borderId="0" xfId="0" applyNumberFormat="1" applyProtection="1"/>
    <xf numFmtId="0" fontId="5" fillId="0" borderId="0" xfId="0" applyNumberFormat="1" applyFont="1" applyAlignment="1" applyProtection="1">
      <protection locked="0"/>
    </xf>
    <xf numFmtId="0" fontId="2" fillId="0" borderId="0" xfId="34" applyAlignment="1" applyProtection="1">
      <alignment horizontal="left"/>
    </xf>
    <xf numFmtId="0" fontId="28" fillId="0" borderId="0" xfId="0" applyNumberFormat="1" applyFont="1" applyFill="1" applyBorder="1" applyProtection="1"/>
    <xf numFmtId="0" fontId="28" fillId="0" borderId="0" xfId="0" applyFont="1" applyProtection="1"/>
    <xf numFmtId="0" fontId="28" fillId="0" borderId="0" xfId="0" applyNumberFormat="1" applyFont="1" applyProtection="1"/>
    <xf numFmtId="0" fontId="29" fillId="0" borderId="0" xfId="0" applyNumberFormat="1" applyFont="1" applyAlignment="1" applyProtection="1">
      <alignment vertical="center"/>
      <protection locked="0"/>
    </xf>
    <xf numFmtId="0" fontId="31" fillId="23" borderId="10" xfId="0" applyNumberFormat="1" applyFont="1" applyFill="1" applyBorder="1" applyAlignment="1" applyProtection="1">
      <alignment horizontal="left" vertical="center"/>
    </xf>
    <xf numFmtId="0" fontId="31" fillId="23" borderId="10" xfId="0" applyFont="1" applyFill="1" applyBorder="1" applyAlignment="1" applyProtection="1">
      <alignment vertical="center"/>
    </xf>
    <xf numFmtId="0" fontId="27" fillId="23" borderId="10" xfId="0" applyFont="1" applyFill="1" applyBorder="1" applyAlignment="1" applyProtection="1">
      <alignment vertical="center"/>
    </xf>
    <xf numFmtId="0" fontId="27" fillId="23" borderId="10" xfId="0" applyNumberFormat="1" applyFont="1" applyFill="1" applyBorder="1" applyAlignment="1" applyProtection="1">
      <alignment horizontal="center" vertical="center"/>
    </xf>
    <xf numFmtId="9" fontId="27" fillId="23" borderId="10" xfId="40" applyFont="1" applyFill="1" applyBorder="1" applyAlignment="1" applyProtection="1">
      <alignment horizontal="center" vertical="center"/>
    </xf>
    <xf numFmtId="1" fontId="27" fillId="23" borderId="10" xfId="0" applyNumberFormat="1" applyFont="1" applyFill="1" applyBorder="1" applyAlignment="1" applyProtection="1">
      <alignment horizontal="center" vertical="center"/>
    </xf>
    <xf numFmtId="0" fontId="27" fillId="0" borderId="10" xfId="0" applyNumberFormat="1" applyFont="1" applyFill="1" applyBorder="1" applyAlignment="1" applyProtection="1">
      <alignment horizontal="left" vertical="center"/>
    </xf>
    <xf numFmtId="0" fontId="27" fillId="0" borderId="10" xfId="0" applyFont="1" applyFill="1" applyBorder="1" applyAlignment="1" applyProtection="1">
      <alignment vertical="center"/>
    </xf>
    <xf numFmtId="1" fontId="32" fillId="0" borderId="12" xfId="0" applyNumberFormat="1" applyFont="1" applyBorder="1" applyAlignment="1" applyProtection="1">
      <alignment horizontal="center" vertical="center"/>
    </xf>
    <xf numFmtId="0" fontId="33" fillId="0" borderId="10" xfId="0" applyFont="1" applyFill="1" applyBorder="1" applyAlignment="1" applyProtection="1">
      <alignment vertical="center"/>
    </xf>
    <xf numFmtId="0" fontId="27" fillId="0" borderId="10" xfId="0" applyNumberFormat="1" applyFont="1" applyFill="1" applyBorder="1" applyAlignment="1" applyProtection="1">
      <alignment horizontal="center" vertical="center"/>
    </xf>
    <xf numFmtId="9" fontId="27" fillId="0" borderId="10" xfId="40" applyFont="1" applyFill="1" applyBorder="1" applyAlignment="1" applyProtection="1">
      <alignment horizontal="center" vertical="center"/>
    </xf>
    <xf numFmtId="1" fontId="27" fillId="0" borderId="10" xfId="0" applyNumberFormat="1" applyFont="1" applyFill="1" applyBorder="1" applyAlignment="1" applyProtection="1">
      <alignment horizontal="center" vertical="center"/>
    </xf>
    <xf numFmtId="0" fontId="27" fillId="0" borderId="0" xfId="0" applyFont="1" applyFill="1" applyBorder="1" applyAlignment="1" applyProtection="1">
      <alignment vertical="center"/>
    </xf>
    <xf numFmtId="0" fontId="34" fillId="22" borderId="0" xfId="0" applyFont="1" applyFill="1" applyBorder="1" applyAlignment="1" applyProtection="1">
      <alignment vertical="center"/>
    </xf>
    <xf numFmtId="0" fontId="30" fillId="23" borderId="0" xfId="0" applyFont="1" applyFill="1" applyAlignment="1" applyProtection="1">
      <alignment vertical="center"/>
    </xf>
    <xf numFmtId="0" fontId="35" fillId="22" borderId="0" xfId="0" applyFont="1" applyFill="1" applyBorder="1" applyAlignment="1" applyProtection="1">
      <alignment vertical="center"/>
    </xf>
    <xf numFmtId="0" fontId="36" fillId="23" borderId="0" xfId="0" applyFont="1" applyFill="1" applyAlignment="1" applyProtection="1">
      <alignment vertical="center"/>
    </xf>
    <xf numFmtId="0" fontId="36" fillId="0" borderId="0" xfId="0" applyFont="1" applyFill="1" applyBorder="1" applyAlignment="1" applyProtection="1">
      <alignment vertical="center"/>
    </xf>
    <xf numFmtId="0" fontId="32" fillId="22" borderId="0" xfId="0" applyFont="1" applyFill="1" applyBorder="1" applyAlignment="1" applyProtection="1">
      <alignment vertical="center"/>
    </xf>
    <xf numFmtId="0" fontId="27" fillId="23" borderId="0" xfId="0" applyFont="1" applyFill="1" applyAlignment="1" applyProtection="1">
      <alignment vertical="center"/>
    </xf>
    <xf numFmtId="0" fontId="32" fillId="21" borderId="11" xfId="0" applyFont="1" applyFill="1" applyBorder="1" applyAlignment="1" applyProtection="1">
      <alignment vertical="center"/>
    </xf>
    <xf numFmtId="0" fontId="32" fillId="0" borderId="12" xfId="0" quotePrefix="1" applyFont="1" applyFill="1" applyBorder="1" applyAlignment="1" applyProtection="1">
      <alignment horizontal="center" vertical="center"/>
    </xf>
    <xf numFmtId="1" fontId="32" fillId="0" borderId="12" xfId="0" applyNumberFormat="1" applyFont="1" applyFill="1" applyBorder="1" applyAlignment="1" applyProtection="1">
      <alignment horizontal="center" vertical="center"/>
    </xf>
    <xf numFmtId="0" fontId="32" fillId="0" borderId="12" xfId="0" applyFont="1" applyBorder="1" applyAlignment="1" applyProtection="1">
      <alignment vertical="center"/>
    </xf>
    <xf numFmtId="0" fontId="32" fillId="0" borderId="12" xfId="0" applyFont="1" applyBorder="1" applyAlignment="1" applyProtection="1">
      <alignment horizontal="left" vertical="center"/>
    </xf>
    <xf numFmtId="166" fontId="3" fillId="0" borderId="13" xfId="0" applyNumberFormat="1" applyFont="1" applyFill="1" applyBorder="1" applyAlignment="1" applyProtection="1">
      <alignment horizontal="center" vertical="center" shrinkToFit="1"/>
    </xf>
    <xf numFmtId="0" fontId="31" fillId="23" borderId="14" xfId="0" applyNumberFormat="1" applyFont="1" applyFill="1" applyBorder="1" applyAlignment="1" applyProtection="1">
      <alignment horizontal="left" vertical="center"/>
    </xf>
    <xf numFmtId="0" fontId="31" fillId="23" borderId="14" xfId="0" applyFont="1" applyFill="1" applyBorder="1" applyAlignment="1" applyProtection="1">
      <alignment vertical="center"/>
    </xf>
    <xf numFmtId="0" fontId="27" fillId="23" borderId="14" xfId="0" applyFont="1" applyFill="1" applyBorder="1" applyAlignment="1" applyProtection="1">
      <alignment vertical="center"/>
    </xf>
    <xf numFmtId="0" fontId="27" fillId="23" borderId="14" xfId="0" applyNumberFormat="1" applyFont="1" applyFill="1" applyBorder="1" applyAlignment="1" applyProtection="1">
      <alignment horizontal="center" vertical="center"/>
    </xf>
    <xf numFmtId="165" fontId="27" fillId="23" borderId="14" xfId="0" applyNumberFormat="1" applyFont="1" applyFill="1" applyBorder="1" applyAlignment="1" applyProtection="1">
      <alignment horizontal="right" vertical="center"/>
    </xf>
    <xf numFmtId="9" fontId="27" fillId="23" borderId="14" xfId="40" applyFont="1" applyFill="1" applyBorder="1" applyAlignment="1" applyProtection="1">
      <alignment horizontal="center" vertical="center"/>
    </xf>
    <xf numFmtId="1" fontId="27" fillId="23" borderId="14" xfId="0" applyNumberFormat="1" applyFont="1" applyFill="1" applyBorder="1" applyAlignment="1" applyProtection="1">
      <alignment horizontal="center" vertical="center"/>
    </xf>
    <xf numFmtId="166" fontId="3" fillId="0" borderId="16" xfId="0" applyNumberFormat="1" applyFont="1" applyFill="1" applyBorder="1" applyAlignment="1" applyProtection="1">
      <alignment horizontal="center" vertical="center" shrinkToFit="1"/>
    </xf>
    <xf numFmtId="166" fontId="3" fillId="0" borderId="17" xfId="0" applyNumberFormat="1" applyFont="1" applyFill="1" applyBorder="1" applyAlignment="1" applyProtection="1">
      <alignment horizontal="center" vertical="center" shrinkToFit="1"/>
    </xf>
    <xf numFmtId="1" fontId="37" fillId="23" borderId="14" xfId="0" applyNumberFormat="1" applyFont="1" applyFill="1" applyBorder="1" applyAlignment="1" applyProtection="1">
      <alignment horizontal="center" vertical="center"/>
    </xf>
    <xf numFmtId="1" fontId="38" fillId="0" borderId="12" xfId="0" applyNumberFormat="1" applyFont="1" applyBorder="1" applyAlignment="1" applyProtection="1">
      <alignment horizontal="center" vertical="center"/>
    </xf>
    <xf numFmtId="1" fontId="37" fillId="23" borderId="10" xfId="0" applyNumberFormat="1" applyFont="1" applyFill="1" applyBorder="1" applyAlignment="1" applyProtection="1">
      <alignment horizontal="center" vertical="center"/>
    </xf>
    <xf numFmtId="1" fontId="37" fillId="0" borderId="10" xfId="0" applyNumberFormat="1" applyFont="1" applyFill="1" applyBorder="1" applyAlignment="1" applyProtection="1">
      <alignment horizontal="center" vertical="center"/>
    </xf>
    <xf numFmtId="0" fontId="37" fillId="23" borderId="0" xfId="0" applyFont="1" applyFill="1" applyAlignment="1" applyProtection="1">
      <alignment vertical="center"/>
    </xf>
    <xf numFmtId="1" fontId="38" fillId="0" borderId="12" xfId="0" applyNumberFormat="1" applyFont="1" applyFill="1" applyBorder="1" applyAlignment="1" applyProtection="1">
      <alignment horizontal="center" vertical="center"/>
    </xf>
    <xf numFmtId="165" fontId="27" fillId="23" borderId="10" xfId="0" applyNumberFormat="1" applyFont="1" applyFill="1" applyBorder="1" applyAlignment="1" applyProtection="1">
      <alignment horizontal="center" vertical="center"/>
    </xf>
    <xf numFmtId="0" fontId="33" fillId="0" borderId="10" xfId="0" applyFont="1" applyFill="1" applyBorder="1" applyAlignment="1" applyProtection="1">
      <alignment horizontal="center" vertical="center"/>
    </xf>
    <xf numFmtId="0" fontId="35" fillId="22" borderId="0" xfId="0" applyFont="1" applyFill="1" applyBorder="1" applyAlignment="1" applyProtection="1">
      <alignment horizontal="center" vertical="center"/>
    </xf>
    <xf numFmtId="0" fontId="27" fillId="23" borderId="0" xfId="0" applyFont="1" applyFill="1" applyAlignment="1" applyProtection="1">
      <alignment horizontal="center" vertical="center"/>
    </xf>
    <xf numFmtId="0" fontId="27" fillId="23" borderId="14" xfId="0" applyFont="1" applyFill="1" applyBorder="1" applyAlignment="1" applyProtection="1">
      <alignment horizontal="left" vertical="center"/>
    </xf>
    <xf numFmtId="0" fontId="27" fillId="0" borderId="10" xfId="0" applyFont="1" applyFill="1" applyBorder="1" applyAlignment="1" applyProtection="1">
      <alignment horizontal="left" vertical="center"/>
    </xf>
    <xf numFmtId="9" fontId="27" fillId="0" borderId="10" xfId="0" applyNumberFormat="1" applyFont="1" applyFill="1" applyBorder="1" applyAlignment="1" applyProtection="1">
      <alignment horizontal="left" vertical="center"/>
    </xf>
    <xf numFmtId="0" fontId="27" fillId="23" borderId="10" xfId="0" applyFont="1" applyFill="1" applyBorder="1" applyAlignment="1" applyProtection="1">
      <alignment horizontal="left" vertical="center"/>
    </xf>
    <xf numFmtId="0" fontId="39" fillId="0" borderId="0" xfId="0" applyNumberFormat="1" applyFont="1" applyFill="1" applyBorder="1" applyProtection="1"/>
    <xf numFmtId="0" fontId="39" fillId="0" borderId="0" xfId="0" applyFont="1" applyFill="1" applyBorder="1" applyProtection="1"/>
    <xf numFmtId="0" fontId="1" fillId="0" borderId="0" xfId="0" applyFont="1" applyFill="1" applyBorder="1" applyProtection="1"/>
    <xf numFmtId="0" fontId="39" fillId="0" borderId="0" xfId="0" applyFont="1" applyProtection="1"/>
    <xf numFmtId="0" fontId="39" fillId="0" borderId="0" xfId="0" applyFont="1" applyFill="1" applyAlignment="1" applyProtection="1">
      <alignment horizontal="right" vertical="center"/>
    </xf>
    <xf numFmtId="165" fontId="27" fillId="23" borderId="14" xfId="0" applyNumberFormat="1" applyFont="1" applyFill="1" applyBorder="1" applyAlignment="1" applyProtection="1">
      <alignment horizontal="center" vertical="center"/>
    </xf>
    <xf numFmtId="0" fontId="40" fillId="0" borderId="18" xfId="0" applyNumberFormat="1" applyFont="1" applyFill="1" applyBorder="1" applyAlignment="1" applyProtection="1">
      <alignment horizontal="left" vertical="center"/>
    </xf>
    <xf numFmtId="0" fontId="40" fillId="0" borderId="18" xfId="0" applyFont="1" applyFill="1" applyBorder="1" applyAlignment="1" applyProtection="1">
      <alignment horizontal="left" vertical="center"/>
    </xf>
    <xf numFmtId="0" fontId="40" fillId="0" borderId="18" xfId="0" applyFont="1" applyFill="1" applyBorder="1" applyAlignment="1" applyProtection="1">
      <alignment horizontal="center" vertical="center" wrapText="1"/>
    </xf>
    <xf numFmtId="0" fontId="41" fillId="0" borderId="18" xfId="0" applyNumberFormat="1" applyFont="1" applyFill="1" applyBorder="1" applyAlignment="1" applyProtection="1">
      <alignment horizontal="center" vertical="center" wrapText="1"/>
    </xf>
    <xf numFmtId="0" fontId="40" fillId="0" borderId="18" xfId="0" applyFont="1" applyFill="1" applyBorder="1" applyAlignment="1" applyProtection="1">
      <alignment horizontal="center" vertical="center"/>
    </xf>
    <xf numFmtId="0" fontId="27" fillId="0" borderId="19" xfId="0" applyNumberFormat="1" applyFont="1" applyFill="1" applyBorder="1" applyAlignment="1" applyProtection="1">
      <alignment horizontal="center" vertical="center" shrinkToFit="1"/>
    </xf>
    <xf numFmtId="0" fontId="27" fillId="0" borderId="20" xfId="0" applyNumberFormat="1" applyFont="1" applyFill="1" applyBorder="1" applyAlignment="1" applyProtection="1">
      <alignment horizontal="center" vertical="center" shrinkToFit="1"/>
    </xf>
    <xf numFmtId="0" fontId="27" fillId="0" borderId="21" xfId="0" applyNumberFormat="1" applyFont="1" applyFill="1" applyBorder="1" applyAlignment="1" applyProtection="1">
      <alignment horizontal="center" vertical="center" shrinkToFit="1"/>
    </xf>
    <xf numFmtId="0" fontId="1" fillId="0" borderId="0" xfId="0" applyFont="1" applyFill="1" applyBorder="1" applyAlignment="1" applyProtection="1"/>
    <xf numFmtId="0" fontId="27" fillId="0" borderId="10" xfId="0" applyFont="1" applyFill="1" applyBorder="1" applyAlignment="1" applyProtection="1">
      <alignment vertical="center" wrapText="1"/>
    </xf>
    <xf numFmtId="0" fontId="32" fillId="0" borderId="12" xfId="0" applyFont="1" applyFill="1" applyBorder="1" applyAlignment="1" applyProtection="1">
      <alignment horizontal="center" vertical="center"/>
    </xf>
    <xf numFmtId="0" fontId="30" fillId="0" borderId="22" xfId="0" applyNumberFormat="1" applyFont="1" applyFill="1" applyBorder="1" applyAlignment="1" applyProtection="1">
      <alignment horizontal="center" vertical="center"/>
      <protection locked="0"/>
    </xf>
    <xf numFmtId="0" fontId="31" fillId="0" borderId="10" xfId="0" applyNumberFormat="1" applyFont="1" applyFill="1" applyBorder="1" applyAlignment="1" applyProtection="1">
      <alignment horizontal="left" vertical="center"/>
    </xf>
    <xf numFmtId="0" fontId="42" fillId="21" borderId="11" xfId="0" applyFont="1" applyFill="1" applyBorder="1" applyAlignment="1" applyProtection="1">
      <alignment vertical="center"/>
    </xf>
    <xf numFmtId="0" fontId="1" fillId="0" borderId="0" xfId="0" applyFont="1" applyAlignment="1" applyProtection="1">
      <alignment horizontal="right" vertical="center"/>
    </xf>
    <xf numFmtId="168" fontId="32" fillId="0" borderId="12" xfId="0" applyNumberFormat="1" applyFont="1" applyBorder="1" applyAlignment="1" applyProtection="1">
      <alignment horizontal="center" vertical="center"/>
    </xf>
    <xf numFmtId="0" fontId="0" fillId="0" borderId="0" xfId="0" applyAlignment="1"/>
    <xf numFmtId="0" fontId="46" fillId="24" borderId="0" xfId="0" applyFont="1" applyFill="1" applyAlignment="1">
      <alignment horizontal="right" vertical="top"/>
    </xf>
    <xf numFmtId="0" fontId="46" fillId="24" borderId="0" xfId="0" applyFont="1" applyFill="1" applyAlignment="1">
      <alignment horizontal="left" vertical="top"/>
    </xf>
    <xf numFmtId="0" fontId="47" fillId="24" borderId="0" xfId="0" applyFont="1" applyFill="1" applyAlignment="1">
      <alignment horizontal="left" vertical="center"/>
    </xf>
    <xf numFmtId="0" fontId="48" fillId="24" borderId="0" xfId="0" applyFont="1" applyFill="1" applyAlignment="1">
      <alignment horizontal="right" vertical="top"/>
    </xf>
    <xf numFmtId="0" fontId="48" fillId="24" borderId="0" xfId="0" applyFont="1" applyFill="1" applyAlignment="1">
      <alignment horizontal="left" vertical="top"/>
    </xf>
    <xf numFmtId="0" fontId="27" fillId="0" borderId="10" xfId="0" applyFont="1" applyFill="1" applyBorder="1" applyAlignment="1" applyProtection="1">
      <alignment horizontal="left" vertical="center" wrapText="1"/>
    </xf>
    <xf numFmtId="169" fontId="30" fillId="0" borderId="22" xfId="0" applyNumberFormat="1" applyFont="1" applyFill="1" applyBorder="1" applyAlignment="1" applyProtection="1">
      <alignment horizontal="center" vertical="center" shrinkToFit="1"/>
      <protection locked="0"/>
    </xf>
    <xf numFmtId="0" fontId="45" fillId="0" borderId="0" xfId="0" applyFont="1" applyAlignment="1">
      <alignment horizontal="left" vertical="center"/>
    </xf>
    <xf numFmtId="168" fontId="32" fillId="25" borderId="12" xfId="0" applyNumberFormat="1" applyFont="1" applyFill="1" applyBorder="1" applyAlignment="1" applyProtection="1">
      <alignment horizontal="center" vertical="center"/>
    </xf>
    <xf numFmtId="1" fontId="32" fillId="26" borderId="12" xfId="0" applyNumberFormat="1" applyFont="1" applyFill="1" applyBorder="1" applyAlignment="1" applyProtection="1">
      <alignment horizontal="center" vertical="center"/>
    </xf>
    <xf numFmtId="9" fontId="32" fillId="26" borderId="12" xfId="40" applyFont="1" applyFill="1" applyBorder="1" applyAlignment="1" applyProtection="1">
      <alignment horizontal="center" vertical="center"/>
    </xf>
    <xf numFmtId="0" fontId="1" fillId="0" borderId="0" xfId="0" applyFont="1" applyAlignment="1" applyProtection="1">
      <alignment horizontal="right"/>
    </xf>
    <xf numFmtId="0" fontId="49" fillId="0" borderId="0" xfId="0" applyFont="1"/>
    <xf numFmtId="0" fontId="50" fillId="0" borderId="0" xfId="0" applyNumberFormat="1" applyFont="1" applyAlignment="1" applyProtection="1">
      <alignment vertical="center"/>
      <protection locked="0"/>
    </xf>
    <xf numFmtId="14" fontId="0" fillId="0" borderId="0" xfId="0" applyNumberFormat="1"/>
    <xf numFmtId="0" fontId="27" fillId="0" borderId="10" xfId="0" applyFont="1" applyFill="1" applyBorder="1" applyAlignment="1" applyProtection="1">
      <alignment horizontal="left" vertical="center" wrapText="1" indent="1"/>
    </xf>
    <xf numFmtId="0" fontId="32" fillId="0" borderId="12" xfId="0" applyFont="1" applyBorder="1" applyAlignment="1" applyProtection="1">
      <alignment horizontal="left" vertical="center" indent="2"/>
    </xf>
    <xf numFmtId="0" fontId="52" fillId="0" borderId="10" xfId="0" applyFont="1" applyFill="1" applyBorder="1" applyAlignment="1" applyProtection="1">
      <alignment vertical="center" wrapText="1"/>
    </xf>
    <xf numFmtId="167" fontId="30" fillId="0" borderId="23" xfId="0" applyNumberFormat="1" applyFont="1" applyFill="1" applyBorder="1" applyAlignment="1" applyProtection="1">
      <alignment horizontal="center" vertical="center"/>
    </xf>
    <xf numFmtId="167" fontId="30" fillId="0" borderId="24" xfId="0" applyNumberFormat="1" applyFont="1" applyFill="1" applyBorder="1" applyAlignment="1" applyProtection="1">
      <alignment horizontal="center" vertical="center"/>
    </xf>
    <xf numFmtId="167" fontId="30" fillId="0" borderId="25" xfId="0" applyNumberFormat="1" applyFont="1" applyFill="1" applyBorder="1" applyAlignment="1" applyProtection="1">
      <alignment horizontal="center" vertical="center"/>
    </xf>
    <xf numFmtId="0" fontId="44" fillId="0" borderId="16" xfId="0" applyNumberFormat="1" applyFont="1" applyFill="1" applyBorder="1" applyAlignment="1" applyProtection="1">
      <alignment horizontal="center" vertical="center"/>
    </xf>
    <xf numFmtId="0" fontId="44" fillId="0" borderId="13" xfId="0" applyNumberFormat="1" applyFont="1" applyFill="1" applyBorder="1" applyAlignment="1" applyProtection="1">
      <alignment horizontal="center" vertical="center"/>
    </xf>
    <xf numFmtId="0" fontId="44" fillId="0" borderId="17" xfId="0" applyNumberFormat="1" applyFont="1" applyFill="1" applyBorder="1" applyAlignment="1" applyProtection="1">
      <alignment horizontal="center" vertical="center"/>
    </xf>
    <xf numFmtId="164" fontId="30" fillId="0" borderId="15" xfId="0" applyNumberFormat="1" applyFont="1" applyFill="1" applyBorder="1" applyAlignment="1" applyProtection="1">
      <alignment horizontal="center" vertical="center" shrinkToFit="1"/>
      <protection locked="0"/>
    </xf>
    <xf numFmtId="0" fontId="51" fillId="0" borderId="0" xfId="0" applyNumberFormat="1" applyFont="1" applyFill="1" applyBorder="1" applyAlignment="1" applyProtection="1">
      <alignment horizontal="center" vertical="center"/>
      <protection locked="0"/>
    </xf>
    <xf numFmtId="0" fontId="43" fillId="0" borderId="0" xfId="34" applyFont="1" applyBorder="1" applyAlignment="1" applyProtection="1">
      <alignment horizontal="left" vertical="center"/>
    </xf>
    <xf numFmtId="0" fontId="32" fillId="0" borderId="12" xfId="0" applyFont="1" applyFill="1" applyBorder="1" applyAlignment="1" applyProtection="1">
      <alignment horizontal="left" vertical="center" indent="2"/>
    </xf>
    <xf numFmtId="0" fontId="32" fillId="0" borderId="12" xfId="0" applyFont="1" applyFill="1" applyBorder="1" applyAlignment="1" applyProtection="1">
      <alignment horizontal="left" vertical="center" indent="3"/>
    </xf>
  </cellXfs>
  <cellStyles count="44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29" builtinId="26" customBuiltin="1"/>
    <cellStyle name="Cálculo" xfId="26" builtinId="22" customBuiltin="1"/>
    <cellStyle name="Celda de comprobación" xfId="27" builtinId="23" customBuiltin="1"/>
    <cellStyle name="Celda vinculada" xfId="36" builtinId="24" customBuiltin="1"/>
    <cellStyle name="Encabezado 1" xfId="30" builtinId="16" customBuiltin="1"/>
    <cellStyle name="Encabezado 4" xfId="33" builtinId="19" customBuiltin="1"/>
    <cellStyle name="Énfasis1" xfId="19" builtinId="29" customBuiltin="1"/>
    <cellStyle name="Énfasis2" xfId="20" builtinId="33" customBuiltin="1"/>
    <cellStyle name="Énfasis3" xfId="21" builtinId="37" customBuiltin="1"/>
    <cellStyle name="Énfasis4" xfId="22" builtinId="41" customBuiltin="1"/>
    <cellStyle name="Énfasis5" xfId="23" builtinId="45" customBuiltin="1"/>
    <cellStyle name="Énfasis6" xfId="24" builtinId="49" customBuiltin="1"/>
    <cellStyle name="Entrada" xfId="35" builtinId="20" customBuiltin="1"/>
    <cellStyle name="Hipervínculo" xfId="34" builtinId="8"/>
    <cellStyle name="Incorrecto" xfId="25" builtinId="27" customBuiltin="1"/>
    <cellStyle name="Neutral" xfId="37" builtinId="28" customBuiltin="1"/>
    <cellStyle name="Normal" xfId="0" builtinId="0"/>
    <cellStyle name="Notas" xfId="38" builtinId="10" customBuiltin="1"/>
    <cellStyle name="Porcentaje" xfId="40" builtinId="5"/>
    <cellStyle name="Salida" xfId="39" builtinId="21" customBuiltin="1"/>
    <cellStyle name="Texto de advertencia" xfId="43" builtinId="11" customBuiltin="1"/>
    <cellStyle name="Texto explicativo" xfId="28" builtinId="53" customBuiltin="1"/>
    <cellStyle name="Título" xfId="41" builtinId="15" customBuiltin="1"/>
    <cellStyle name="Título 2" xfId="31" builtinId="17" customBuiltin="1"/>
    <cellStyle name="Título 3" xfId="32" builtinId="18" customBuiltin="1"/>
    <cellStyle name="Total" xfId="42" builtinId="25" customBuiltin="1"/>
  </cellStyles>
  <dxfs count="53"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FF6D6D"/>
        </patternFill>
      </fill>
    </dxf>
    <dxf>
      <fill>
        <patternFill>
          <bgColor rgb="FF69C585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9BE5FF"/>
        </patternFill>
      </fill>
    </dxf>
    <dxf>
      <fill>
        <patternFill>
          <bgColor rgb="FFD5F4FF"/>
        </patternFill>
      </fill>
    </dxf>
    <dxf>
      <fill>
        <patternFill>
          <bgColor rgb="FF43CEFF"/>
        </patternFill>
      </fill>
    </dxf>
    <dxf>
      <fill>
        <patternFill>
          <bgColor rgb="FF9BE5FF"/>
        </patternFill>
      </fill>
    </dxf>
    <dxf>
      <fill>
        <patternFill>
          <bgColor rgb="FFD5F4FF"/>
        </patternFill>
      </fill>
    </dxf>
    <dxf>
      <fill>
        <patternFill>
          <bgColor rgb="FF43CEFF"/>
        </patternFill>
      </fill>
    </dxf>
    <dxf>
      <fill>
        <patternFill>
          <bgColor rgb="FF81DEFF"/>
        </patternFill>
      </fill>
    </dxf>
    <dxf>
      <fill>
        <patternFill>
          <bgColor rgb="FFD5F4FF"/>
        </patternFill>
      </fill>
    </dxf>
    <dxf>
      <fill>
        <patternFill>
          <bgColor rgb="FFFF6D6D"/>
        </patternFill>
      </fill>
    </dxf>
    <dxf>
      <fill>
        <patternFill>
          <bgColor rgb="FF69C585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D5F4FF"/>
      <color rgb="FF0088B8"/>
      <color rgb="FF43CEFF"/>
      <color rgb="FF75DBFF"/>
      <color rgb="FF9BE5FF"/>
      <color rgb="FF3BCCFF"/>
      <color rgb="FF81DEFF"/>
      <color rgb="FF7DDDFF"/>
      <color rgb="FFBDEEFF"/>
      <color rgb="FF5BD4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croll" dx="22" fmlaLink="$H$5" horiz="1" max="100" min="1" page="0" val="7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4433888</xdr:colOff>
      <xdr:row>5</xdr:row>
      <xdr:rowOff>104775</xdr:rowOff>
    </xdr:from>
    <xdr:to>
      <xdr:col>6</xdr:col>
      <xdr:colOff>490117</xdr:colOff>
      <xdr:row>10</xdr:row>
      <xdr:rowOff>51858</xdr:rowOff>
    </xdr:to>
    <xdr:sp macro="" textlink="">
      <xdr:nvSpPr>
        <xdr:cNvPr id="2" name="Text Box 44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4957763" y="1371600"/>
          <a:ext cx="3428579" cy="109960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60960</xdr:colOff>
          <xdr:row>1</xdr:row>
          <xdr:rowOff>76200</xdr:rowOff>
        </xdr:from>
        <xdr:to>
          <xdr:col>27</xdr:col>
          <xdr:colOff>68580</xdr:colOff>
          <xdr:row>2</xdr:row>
          <xdr:rowOff>68580</xdr:rowOff>
        </xdr:to>
        <xdr:sp macro="" textlink="">
          <xdr:nvSpPr>
            <xdr:cNvPr id="13313" name="Scroll Bar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0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xdr:twoCellAnchor editAs="oneCell">
    <xdr:from>
      <xdr:col>55</xdr:col>
      <xdr:colOff>44822</xdr:colOff>
      <xdr:row>0</xdr:row>
      <xdr:rowOff>72838</xdr:rowOff>
    </xdr:from>
    <xdr:to>
      <xdr:col>65</xdr:col>
      <xdr:colOff>160370</xdr:colOff>
      <xdr:row>2</xdr:row>
      <xdr:rowOff>98815</xdr:rowOff>
    </xdr:to>
    <xdr:pic>
      <xdr:nvPicPr>
        <xdr:cNvPr id="8" name="Imagen 7" descr="Imagen que contiene Texto&#10;&#10;Descripción generada automáticamente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769" t="18748" r="10694" b="26718"/>
        <a:stretch/>
      </xdr:blipFill>
      <xdr:spPr bwMode="auto">
        <a:xfrm>
          <a:off x="18215161" y="72838"/>
          <a:ext cx="1852460" cy="636698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0</xdr:colOff>
      <xdr:row>0</xdr:row>
      <xdr:rowOff>28015</xdr:rowOff>
    </xdr:from>
    <xdr:to>
      <xdr:col>1</xdr:col>
      <xdr:colOff>2583466</xdr:colOff>
      <xdr:row>1</xdr:row>
      <xdr:rowOff>175220</xdr:rowOff>
    </xdr:to>
    <xdr:pic>
      <xdr:nvPicPr>
        <xdr:cNvPr id="9" name="Imagen 8" descr="Interfaz de usuario gráfica&#10;&#10;Descripción generada automáticament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402" b="17494"/>
        <a:stretch/>
      </xdr:blipFill>
      <xdr:spPr bwMode="auto">
        <a:xfrm>
          <a:off x="0" y="28015"/>
          <a:ext cx="3143760" cy="52820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-Gantt">
      <a:dk1>
        <a:sysClr val="windowText" lastClr="000000"/>
      </a:dk1>
      <a:lt1>
        <a:sysClr val="window" lastClr="FFFFFF"/>
      </a:lt1>
      <a:dk2>
        <a:srgbClr val="3B8741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E7A14-B374-4837-8CF4-B80AFD47E1CB}">
  <sheetPr codeName="Hoja1">
    <pageSetUpPr fitToPage="1"/>
  </sheetPr>
  <dimension ref="A1:BN71"/>
  <sheetViews>
    <sheetView showGridLines="0" tabSelected="1" zoomScale="70" zoomScaleNormal="70" workbookViewId="0">
      <pane ySplit="8" topLeftCell="A18" activePane="bottomLeft" state="frozen"/>
      <selection pane="bottomLeft" activeCell="B18" sqref="B18"/>
    </sheetView>
  </sheetViews>
  <sheetFormatPr baseColWidth="10" defaultColWidth="9.109375" defaultRowHeight="13.2" x14ac:dyDescent="0.25"/>
  <cols>
    <col min="1" max="1" width="7.88671875" style="5" customWidth="1"/>
    <col min="2" max="2" width="69.44140625" style="1" customWidth="1"/>
    <col min="3" max="3" width="17.21875" style="1" customWidth="1"/>
    <col min="4" max="4" width="6.88671875" style="6" hidden="1" customWidth="1"/>
    <col min="5" max="5" width="11.88671875" style="1" bestFit="1" customWidth="1"/>
    <col min="6" max="6" width="12" style="1" customWidth="1"/>
    <col min="7" max="7" width="7.77734375" style="1" customWidth="1"/>
    <col min="8" max="8" width="9.21875" style="1" customWidth="1"/>
    <col min="9" max="9" width="7.77734375" style="1" customWidth="1"/>
    <col min="10" max="10" width="1.88671875" style="1" customWidth="1"/>
    <col min="11" max="66" width="2.44140625" style="1" customWidth="1"/>
    <col min="67" max="68" width="9.109375" style="3" customWidth="1"/>
    <col min="69" max="16384" width="9.109375" style="3"/>
  </cols>
  <sheetData>
    <row r="1" spans="1:66" ht="30" customHeight="1" x14ac:dyDescent="0.25">
      <c r="C1" s="111" t="s">
        <v>27</v>
      </c>
      <c r="D1" s="111"/>
      <c r="E1" s="111"/>
      <c r="F1" s="111"/>
      <c r="G1" s="83"/>
      <c r="I1" s="83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</row>
    <row r="2" spans="1:66" ht="18" customHeight="1" x14ac:dyDescent="0.25">
      <c r="A2" s="99"/>
      <c r="B2" s="7"/>
      <c r="C2" s="111"/>
      <c r="D2" s="111"/>
      <c r="E2" s="111"/>
      <c r="F2" s="111"/>
      <c r="H2" s="2"/>
    </row>
    <row r="3" spans="1:66" ht="13.8" x14ac:dyDescent="0.25">
      <c r="A3" s="12"/>
      <c r="B3" s="3"/>
      <c r="C3" s="3"/>
      <c r="D3" s="3"/>
      <c r="E3" s="3"/>
      <c r="F3" s="4"/>
      <c r="H3" s="2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66" ht="20.399999999999999" x14ac:dyDescent="0.35">
      <c r="A4" s="12"/>
      <c r="B4" s="67" t="s">
        <v>2</v>
      </c>
      <c r="C4" s="92">
        <v>44270</v>
      </c>
      <c r="D4" s="92"/>
      <c r="E4" s="92"/>
      <c r="F4" s="4"/>
      <c r="H4" s="2"/>
      <c r="K4" s="98" t="str">
        <f>TEXT(K7,"mmmm")</f>
        <v>abril</v>
      </c>
      <c r="L4" s="98"/>
      <c r="M4" s="98"/>
      <c r="N4" s="98"/>
      <c r="O4" s="98"/>
      <c r="P4" s="98"/>
      <c r="Q4" s="98"/>
      <c r="R4" s="98" t="str">
        <f>IF(TEXT(R7,"mmmm")=K4,"",TEXT(R7,"mmmm"))</f>
        <v>mayo</v>
      </c>
      <c r="S4" s="98"/>
      <c r="T4" s="98"/>
      <c r="U4" s="98"/>
      <c r="V4" s="98"/>
      <c r="W4" s="98"/>
      <c r="X4" s="98"/>
      <c r="Y4" s="98" t="str">
        <f>IF(OR(TEXT(Y7,"mmmm")=R4,TEXT(Y7,"mmmm")=K4),"",TEXT(Y7,"mmmm"))</f>
        <v/>
      </c>
      <c r="Z4" s="98"/>
      <c r="AA4" s="98"/>
      <c r="AB4" s="98"/>
      <c r="AC4" s="98"/>
      <c r="AD4" s="98"/>
      <c r="AE4" s="98"/>
      <c r="AF4" s="98" t="str">
        <f>IF(OR(TEXT(AF7,"mmmm")=Y4,TEXT(AF7,"mmmm")=R4,TEXT(AF7,"mmmm")=K4),"",TEXT(AF7,"mmmm"))</f>
        <v/>
      </c>
      <c r="AG4" s="98"/>
      <c r="AH4" s="98"/>
      <c r="AI4" s="98"/>
      <c r="AJ4" s="98"/>
      <c r="AK4" s="98"/>
      <c r="AL4" s="98"/>
      <c r="AM4" s="98" t="str">
        <f>IF(OR(TEXT(AM7,"mmmm")=AF4,TEXT(AM7,"mmmm")=Y4,TEXT(AM7,"mmmm")=R4,TEXT(AM7,"mmmm")=K4),"",TEXT(AM7,"mmmm"))</f>
        <v/>
      </c>
      <c r="AN4" s="98"/>
      <c r="AO4" s="98"/>
      <c r="AP4" s="98"/>
      <c r="AQ4" s="98"/>
      <c r="AR4" s="98"/>
      <c r="AS4" s="98"/>
      <c r="AT4" s="98" t="str">
        <f>IF(OR(TEXT(AT7,"mmmm")=AM4,TEXT(AT7,"mmmm")=AF4,TEXT(AT7,"mmmm")=Y4,TEXT(AT7,"mmmm")=R4),"",TEXT(AT7,"mmmm"))</f>
        <v/>
      </c>
      <c r="AU4" s="98"/>
      <c r="AV4" s="98"/>
      <c r="AW4" s="98"/>
      <c r="AX4" s="98"/>
      <c r="AY4" s="98"/>
      <c r="AZ4" s="98"/>
      <c r="BA4" s="98" t="str">
        <f>IF(OR(TEXT(BA7,"mmmm")=AT4,TEXT(BA7,"mmmm")=AM4,TEXT(BA7,"mmmm")=AF4,TEXT(BA7,"mmmm")=Y4),"",TEXT(BA7,"mmmm"))</f>
        <v>junio</v>
      </c>
      <c r="BB4" s="98"/>
      <c r="BC4" s="98"/>
      <c r="BD4" s="98"/>
      <c r="BE4" s="98"/>
      <c r="BF4" s="98"/>
      <c r="BG4" s="98"/>
      <c r="BH4" s="98" t="str">
        <f>IF(OR(TEXT(BH7,"mmmm")=BA4,TEXT(BH7,"mmmm")=AT4,TEXT(BH7,"mmmm")=AM4,TEXT(BH7,"mmmm")=AF4),"",TEXT(BH7,"mmmm"))</f>
        <v/>
      </c>
      <c r="BI4" s="98"/>
      <c r="BJ4" s="98"/>
      <c r="BK4" s="98"/>
      <c r="BL4" s="98"/>
      <c r="BM4" s="98"/>
      <c r="BN4" s="98"/>
    </row>
    <row r="5" spans="1:66" ht="17.25" customHeight="1" x14ac:dyDescent="0.25">
      <c r="A5" s="63"/>
      <c r="B5" s="97" t="s">
        <v>13</v>
      </c>
      <c r="C5" s="92">
        <f ca="1">TODAY()</f>
        <v>44361</v>
      </c>
      <c r="F5" s="64"/>
      <c r="G5" s="67" t="s">
        <v>1</v>
      </c>
      <c r="H5" s="80">
        <v>7</v>
      </c>
      <c r="I5" s="65"/>
      <c r="J5" s="10"/>
      <c r="K5" s="107" t="str">
        <f>"Semana "&amp;(K7-($C$4-WEEKDAY($C$4,1)+2))/7+1</f>
        <v>Semana 7</v>
      </c>
      <c r="L5" s="108"/>
      <c r="M5" s="108"/>
      <c r="N5" s="108"/>
      <c r="O5" s="108"/>
      <c r="P5" s="108"/>
      <c r="Q5" s="109"/>
      <c r="R5" s="107" t="str">
        <f>"Semana "&amp;(R7-($C$4-WEEKDAY($C$4,1)+2))/7+1</f>
        <v>Semana 8</v>
      </c>
      <c r="S5" s="108"/>
      <c r="T5" s="108"/>
      <c r="U5" s="108"/>
      <c r="V5" s="108"/>
      <c r="W5" s="108"/>
      <c r="X5" s="109"/>
      <c r="Y5" s="107" t="str">
        <f>"Semana "&amp;(Y7-($C$4-WEEKDAY($C$4,1)+2))/7+1</f>
        <v>Semana 9</v>
      </c>
      <c r="Z5" s="108"/>
      <c r="AA5" s="108"/>
      <c r="AB5" s="108"/>
      <c r="AC5" s="108"/>
      <c r="AD5" s="108"/>
      <c r="AE5" s="109"/>
      <c r="AF5" s="107" t="str">
        <f>"Semana "&amp;(AF7-($C$4-WEEKDAY($C$4,1)+2))/7+1</f>
        <v>Semana 10</v>
      </c>
      <c r="AG5" s="108"/>
      <c r="AH5" s="108"/>
      <c r="AI5" s="108"/>
      <c r="AJ5" s="108"/>
      <c r="AK5" s="108"/>
      <c r="AL5" s="109"/>
      <c r="AM5" s="107" t="str">
        <f>"Semana "&amp;(AM7-($C$4-WEEKDAY($C$4,1)+2))/7+1</f>
        <v>Semana 11</v>
      </c>
      <c r="AN5" s="108"/>
      <c r="AO5" s="108"/>
      <c r="AP5" s="108"/>
      <c r="AQ5" s="108"/>
      <c r="AR5" s="108"/>
      <c r="AS5" s="109"/>
      <c r="AT5" s="107" t="str">
        <f>"Semana "&amp;(AT7-($C$4-WEEKDAY($C$4,1)+2))/7+1</f>
        <v>Semana 12</v>
      </c>
      <c r="AU5" s="108"/>
      <c r="AV5" s="108"/>
      <c r="AW5" s="108"/>
      <c r="AX5" s="108"/>
      <c r="AY5" s="108"/>
      <c r="AZ5" s="109"/>
      <c r="BA5" s="107" t="str">
        <f>"Semana "&amp;(BA7-($C$4-WEEKDAY($C$4,1)+2))/7+1</f>
        <v>Semana 13</v>
      </c>
      <c r="BB5" s="108"/>
      <c r="BC5" s="108"/>
      <c r="BD5" s="108"/>
      <c r="BE5" s="108"/>
      <c r="BF5" s="108"/>
      <c r="BG5" s="109"/>
      <c r="BH5" s="107" t="str">
        <f>"Semana "&amp;(BH7-($C$4-WEEKDAY($C$4,1)+2))/7+1</f>
        <v>Semana 14</v>
      </c>
      <c r="BI5" s="108"/>
      <c r="BJ5" s="108"/>
      <c r="BK5" s="108"/>
      <c r="BL5" s="108"/>
      <c r="BM5" s="108"/>
      <c r="BN5" s="109"/>
    </row>
    <row r="6" spans="1:66" ht="17.25" customHeight="1" x14ac:dyDescent="0.25">
      <c r="A6" s="63"/>
      <c r="B6" s="67" t="s">
        <v>3</v>
      </c>
      <c r="C6" s="110"/>
      <c r="D6" s="110"/>
      <c r="E6" s="110"/>
      <c r="F6" s="66"/>
      <c r="G6" s="66"/>
      <c r="H6" s="66"/>
      <c r="I6" s="66"/>
      <c r="J6" s="10"/>
      <c r="K6" s="104">
        <f>K7</f>
        <v>44312</v>
      </c>
      <c r="L6" s="105"/>
      <c r="M6" s="105"/>
      <c r="N6" s="105"/>
      <c r="O6" s="105"/>
      <c r="P6" s="105"/>
      <c r="Q6" s="106"/>
      <c r="R6" s="104">
        <f>R7</f>
        <v>44319</v>
      </c>
      <c r="S6" s="105"/>
      <c r="T6" s="105"/>
      <c r="U6" s="105"/>
      <c r="V6" s="105"/>
      <c r="W6" s="105"/>
      <c r="X6" s="106"/>
      <c r="Y6" s="104">
        <f>Y7</f>
        <v>44326</v>
      </c>
      <c r="Z6" s="105"/>
      <c r="AA6" s="105"/>
      <c r="AB6" s="105"/>
      <c r="AC6" s="105"/>
      <c r="AD6" s="105"/>
      <c r="AE6" s="106"/>
      <c r="AF6" s="104">
        <f>AF7</f>
        <v>44333</v>
      </c>
      <c r="AG6" s="105"/>
      <c r="AH6" s="105"/>
      <c r="AI6" s="105"/>
      <c r="AJ6" s="105"/>
      <c r="AK6" s="105"/>
      <c r="AL6" s="106"/>
      <c r="AM6" s="104">
        <f>AM7</f>
        <v>44340</v>
      </c>
      <c r="AN6" s="105"/>
      <c r="AO6" s="105"/>
      <c r="AP6" s="105"/>
      <c r="AQ6" s="105"/>
      <c r="AR6" s="105"/>
      <c r="AS6" s="106"/>
      <c r="AT6" s="104">
        <f>AT7</f>
        <v>44347</v>
      </c>
      <c r="AU6" s="105"/>
      <c r="AV6" s="105"/>
      <c r="AW6" s="105"/>
      <c r="AX6" s="105"/>
      <c r="AY6" s="105"/>
      <c r="AZ6" s="106"/>
      <c r="BA6" s="104">
        <f>BA7</f>
        <v>44354</v>
      </c>
      <c r="BB6" s="105"/>
      <c r="BC6" s="105"/>
      <c r="BD6" s="105"/>
      <c r="BE6" s="105"/>
      <c r="BF6" s="105"/>
      <c r="BG6" s="106"/>
      <c r="BH6" s="104">
        <f>BH7</f>
        <v>44361</v>
      </c>
      <c r="BI6" s="105"/>
      <c r="BJ6" s="105"/>
      <c r="BK6" s="105"/>
      <c r="BL6" s="105"/>
      <c r="BM6" s="105"/>
      <c r="BN6" s="106"/>
    </row>
    <row r="7" spans="1:66" x14ac:dyDescent="0.25">
      <c r="A7" s="9"/>
      <c r="B7" s="10"/>
      <c r="C7" s="10"/>
      <c r="D7" s="11"/>
      <c r="E7" s="10"/>
      <c r="F7" s="10"/>
      <c r="G7" s="10"/>
      <c r="H7" s="10"/>
      <c r="I7" s="10"/>
      <c r="J7" s="10"/>
      <c r="K7" s="47">
        <f>C4-WEEKDAY(C4,1)+2+7*(H5-1)</f>
        <v>44312</v>
      </c>
      <c r="L7" s="39">
        <f t="shared" ref="L7:BN7" si="0">K7+1</f>
        <v>44313</v>
      </c>
      <c r="M7" s="39">
        <f t="shared" si="0"/>
        <v>44314</v>
      </c>
      <c r="N7" s="39">
        <f t="shared" si="0"/>
        <v>44315</v>
      </c>
      <c r="O7" s="39">
        <f t="shared" si="0"/>
        <v>44316</v>
      </c>
      <c r="P7" s="39">
        <f t="shared" si="0"/>
        <v>44317</v>
      </c>
      <c r="Q7" s="48">
        <f t="shared" si="0"/>
        <v>44318</v>
      </c>
      <c r="R7" s="47">
        <f t="shared" si="0"/>
        <v>44319</v>
      </c>
      <c r="S7" s="39">
        <f t="shared" si="0"/>
        <v>44320</v>
      </c>
      <c r="T7" s="39">
        <f t="shared" si="0"/>
        <v>44321</v>
      </c>
      <c r="U7" s="39">
        <f t="shared" si="0"/>
        <v>44322</v>
      </c>
      <c r="V7" s="39">
        <f t="shared" si="0"/>
        <v>44323</v>
      </c>
      <c r="W7" s="39">
        <f t="shared" si="0"/>
        <v>44324</v>
      </c>
      <c r="X7" s="48">
        <f t="shared" si="0"/>
        <v>44325</v>
      </c>
      <c r="Y7" s="47">
        <f t="shared" si="0"/>
        <v>44326</v>
      </c>
      <c r="Z7" s="39">
        <f t="shared" si="0"/>
        <v>44327</v>
      </c>
      <c r="AA7" s="39">
        <f t="shared" si="0"/>
        <v>44328</v>
      </c>
      <c r="AB7" s="39">
        <f t="shared" si="0"/>
        <v>44329</v>
      </c>
      <c r="AC7" s="39">
        <f t="shared" si="0"/>
        <v>44330</v>
      </c>
      <c r="AD7" s="39">
        <f t="shared" si="0"/>
        <v>44331</v>
      </c>
      <c r="AE7" s="48">
        <f t="shared" si="0"/>
        <v>44332</v>
      </c>
      <c r="AF7" s="47">
        <f t="shared" si="0"/>
        <v>44333</v>
      </c>
      <c r="AG7" s="39">
        <f t="shared" si="0"/>
        <v>44334</v>
      </c>
      <c r="AH7" s="39">
        <f t="shared" si="0"/>
        <v>44335</v>
      </c>
      <c r="AI7" s="39">
        <f t="shared" si="0"/>
        <v>44336</v>
      </c>
      <c r="AJ7" s="39">
        <f t="shared" si="0"/>
        <v>44337</v>
      </c>
      <c r="AK7" s="39">
        <f t="shared" si="0"/>
        <v>44338</v>
      </c>
      <c r="AL7" s="48">
        <f t="shared" si="0"/>
        <v>44339</v>
      </c>
      <c r="AM7" s="47">
        <f t="shared" si="0"/>
        <v>44340</v>
      </c>
      <c r="AN7" s="39">
        <f t="shared" si="0"/>
        <v>44341</v>
      </c>
      <c r="AO7" s="39">
        <f t="shared" si="0"/>
        <v>44342</v>
      </c>
      <c r="AP7" s="39">
        <f t="shared" si="0"/>
        <v>44343</v>
      </c>
      <c r="AQ7" s="39">
        <f t="shared" si="0"/>
        <v>44344</v>
      </c>
      <c r="AR7" s="39">
        <f t="shared" si="0"/>
        <v>44345</v>
      </c>
      <c r="AS7" s="48">
        <f t="shared" si="0"/>
        <v>44346</v>
      </c>
      <c r="AT7" s="47">
        <f t="shared" si="0"/>
        <v>44347</v>
      </c>
      <c r="AU7" s="39">
        <f t="shared" si="0"/>
        <v>44348</v>
      </c>
      <c r="AV7" s="39">
        <f t="shared" si="0"/>
        <v>44349</v>
      </c>
      <c r="AW7" s="39">
        <f t="shared" si="0"/>
        <v>44350</v>
      </c>
      <c r="AX7" s="39">
        <f t="shared" si="0"/>
        <v>44351</v>
      </c>
      <c r="AY7" s="39">
        <f t="shared" si="0"/>
        <v>44352</v>
      </c>
      <c r="AZ7" s="48">
        <f t="shared" si="0"/>
        <v>44353</v>
      </c>
      <c r="BA7" s="47">
        <f t="shared" si="0"/>
        <v>44354</v>
      </c>
      <c r="BB7" s="39">
        <f t="shared" si="0"/>
        <v>44355</v>
      </c>
      <c r="BC7" s="39">
        <f t="shared" si="0"/>
        <v>44356</v>
      </c>
      <c r="BD7" s="39">
        <f t="shared" si="0"/>
        <v>44357</v>
      </c>
      <c r="BE7" s="39">
        <f t="shared" si="0"/>
        <v>44358</v>
      </c>
      <c r="BF7" s="39">
        <f t="shared" si="0"/>
        <v>44359</v>
      </c>
      <c r="BG7" s="48">
        <f t="shared" si="0"/>
        <v>44360</v>
      </c>
      <c r="BH7" s="47">
        <f t="shared" si="0"/>
        <v>44361</v>
      </c>
      <c r="BI7" s="39">
        <f t="shared" si="0"/>
        <v>44362</v>
      </c>
      <c r="BJ7" s="39">
        <f t="shared" si="0"/>
        <v>44363</v>
      </c>
      <c r="BK7" s="39">
        <f t="shared" si="0"/>
        <v>44364</v>
      </c>
      <c r="BL7" s="39">
        <f t="shared" si="0"/>
        <v>44365</v>
      </c>
      <c r="BM7" s="39">
        <f t="shared" si="0"/>
        <v>44366</v>
      </c>
      <c r="BN7" s="48">
        <f t="shared" si="0"/>
        <v>44367</v>
      </c>
    </row>
    <row r="8" spans="1:66" s="77" customFormat="1" ht="24.6" thickBot="1" x14ac:dyDescent="0.3">
      <c r="A8" s="69" t="s">
        <v>59</v>
      </c>
      <c r="B8" s="70" t="s">
        <v>60</v>
      </c>
      <c r="C8" s="71" t="s">
        <v>5</v>
      </c>
      <c r="D8" s="72" t="s">
        <v>0</v>
      </c>
      <c r="E8" s="73" t="s">
        <v>61</v>
      </c>
      <c r="F8" s="73" t="s">
        <v>62</v>
      </c>
      <c r="G8" s="71" t="s">
        <v>63</v>
      </c>
      <c r="H8" s="71" t="s">
        <v>6</v>
      </c>
      <c r="I8" s="71" t="s">
        <v>7</v>
      </c>
      <c r="J8" s="71"/>
      <c r="K8" s="74" t="str">
        <f t="shared" ref="K8:BN8" si="1">CHOOSE(WEEKDAY(K7,1),"D","L","M","M","J","V","S")</f>
        <v>L</v>
      </c>
      <c r="L8" s="75" t="str">
        <f t="shared" si="1"/>
        <v>M</v>
      </c>
      <c r="M8" s="75" t="str">
        <f t="shared" si="1"/>
        <v>M</v>
      </c>
      <c r="N8" s="75" t="str">
        <f t="shared" si="1"/>
        <v>J</v>
      </c>
      <c r="O8" s="75" t="str">
        <f t="shared" si="1"/>
        <v>V</v>
      </c>
      <c r="P8" s="75" t="str">
        <f t="shared" si="1"/>
        <v>S</v>
      </c>
      <c r="Q8" s="76" t="str">
        <f t="shared" si="1"/>
        <v>D</v>
      </c>
      <c r="R8" s="74" t="str">
        <f t="shared" si="1"/>
        <v>L</v>
      </c>
      <c r="S8" s="75" t="str">
        <f t="shared" si="1"/>
        <v>M</v>
      </c>
      <c r="T8" s="75" t="str">
        <f t="shared" si="1"/>
        <v>M</v>
      </c>
      <c r="U8" s="75" t="str">
        <f t="shared" si="1"/>
        <v>J</v>
      </c>
      <c r="V8" s="75" t="str">
        <f t="shared" si="1"/>
        <v>V</v>
      </c>
      <c r="W8" s="75" t="str">
        <f t="shared" si="1"/>
        <v>S</v>
      </c>
      <c r="X8" s="76" t="str">
        <f t="shared" si="1"/>
        <v>D</v>
      </c>
      <c r="Y8" s="74" t="str">
        <f t="shared" si="1"/>
        <v>L</v>
      </c>
      <c r="Z8" s="75" t="str">
        <f t="shared" si="1"/>
        <v>M</v>
      </c>
      <c r="AA8" s="75" t="str">
        <f t="shared" si="1"/>
        <v>M</v>
      </c>
      <c r="AB8" s="75" t="str">
        <f t="shared" si="1"/>
        <v>J</v>
      </c>
      <c r="AC8" s="75" t="str">
        <f t="shared" si="1"/>
        <v>V</v>
      </c>
      <c r="AD8" s="75" t="str">
        <f t="shared" si="1"/>
        <v>S</v>
      </c>
      <c r="AE8" s="76" t="str">
        <f t="shared" si="1"/>
        <v>D</v>
      </c>
      <c r="AF8" s="74" t="str">
        <f t="shared" si="1"/>
        <v>L</v>
      </c>
      <c r="AG8" s="75" t="str">
        <f t="shared" si="1"/>
        <v>M</v>
      </c>
      <c r="AH8" s="75" t="str">
        <f t="shared" si="1"/>
        <v>M</v>
      </c>
      <c r="AI8" s="75" t="str">
        <f t="shared" si="1"/>
        <v>J</v>
      </c>
      <c r="AJ8" s="75" t="str">
        <f t="shared" si="1"/>
        <v>V</v>
      </c>
      <c r="AK8" s="75" t="str">
        <f t="shared" si="1"/>
        <v>S</v>
      </c>
      <c r="AL8" s="76" t="str">
        <f t="shared" si="1"/>
        <v>D</v>
      </c>
      <c r="AM8" s="74" t="str">
        <f t="shared" si="1"/>
        <v>L</v>
      </c>
      <c r="AN8" s="75" t="str">
        <f t="shared" si="1"/>
        <v>M</v>
      </c>
      <c r="AO8" s="75" t="str">
        <f t="shared" si="1"/>
        <v>M</v>
      </c>
      <c r="AP8" s="75" t="str">
        <f t="shared" si="1"/>
        <v>J</v>
      </c>
      <c r="AQ8" s="75" t="str">
        <f t="shared" si="1"/>
        <v>V</v>
      </c>
      <c r="AR8" s="75" t="str">
        <f t="shared" si="1"/>
        <v>S</v>
      </c>
      <c r="AS8" s="76" t="str">
        <f t="shared" si="1"/>
        <v>D</v>
      </c>
      <c r="AT8" s="74" t="str">
        <f t="shared" si="1"/>
        <v>L</v>
      </c>
      <c r="AU8" s="75" t="str">
        <f t="shared" si="1"/>
        <v>M</v>
      </c>
      <c r="AV8" s="75" t="str">
        <f t="shared" si="1"/>
        <v>M</v>
      </c>
      <c r="AW8" s="75" t="str">
        <f t="shared" si="1"/>
        <v>J</v>
      </c>
      <c r="AX8" s="75" t="str">
        <f t="shared" si="1"/>
        <v>V</v>
      </c>
      <c r="AY8" s="75" t="str">
        <f t="shared" si="1"/>
        <v>S</v>
      </c>
      <c r="AZ8" s="76" t="str">
        <f t="shared" si="1"/>
        <v>D</v>
      </c>
      <c r="BA8" s="74" t="str">
        <f t="shared" si="1"/>
        <v>L</v>
      </c>
      <c r="BB8" s="75" t="str">
        <f t="shared" si="1"/>
        <v>M</v>
      </c>
      <c r="BC8" s="75" t="str">
        <f t="shared" si="1"/>
        <v>M</v>
      </c>
      <c r="BD8" s="75" t="str">
        <f t="shared" si="1"/>
        <v>J</v>
      </c>
      <c r="BE8" s="75" t="str">
        <f t="shared" si="1"/>
        <v>V</v>
      </c>
      <c r="BF8" s="75" t="str">
        <f t="shared" si="1"/>
        <v>S</v>
      </c>
      <c r="BG8" s="76" t="str">
        <f t="shared" si="1"/>
        <v>D</v>
      </c>
      <c r="BH8" s="74" t="str">
        <f t="shared" si="1"/>
        <v>L</v>
      </c>
      <c r="BI8" s="75" t="str">
        <f t="shared" si="1"/>
        <v>M</v>
      </c>
      <c r="BJ8" s="75" t="str">
        <f t="shared" si="1"/>
        <v>M</v>
      </c>
      <c r="BK8" s="75" t="str">
        <f t="shared" si="1"/>
        <v>J</v>
      </c>
      <c r="BL8" s="75" t="str">
        <f t="shared" si="1"/>
        <v>V</v>
      </c>
      <c r="BM8" s="75" t="str">
        <f t="shared" si="1"/>
        <v>S</v>
      </c>
      <c r="BN8" s="76" t="str">
        <f t="shared" si="1"/>
        <v>D</v>
      </c>
    </row>
    <row r="9" spans="1:66" s="15" customFormat="1" ht="17.399999999999999" x14ac:dyDescent="0.25">
      <c r="A9" s="40" t="str">
        <f>IF(ISERROR(VALUE(SUBSTITUTE(prevWBS,".",""))),"1",IF(ISERROR(FIND("`",SUBSTITUTE(prevWBS,".","`",1))),TEXT(VALUE(prevWBS)+1,"#"),TEXT(VALUE(LEFT(prevWBS,FIND("`",SUBSTITUTE(prevWBS,".","`",1))-1))+1,"#")))</f>
        <v>1</v>
      </c>
      <c r="B9" s="41" t="s">
        <v>24</v>
      </c>
      <c r="C9" s="42"/>
      <c r="D9" s="43"/>
      <c r="E9" s="44"/>
      <c r="F9" s="68" t="str">
        <f>IF(ISBLANK(E9)," - ",IF(#REF!=0,E9,E9+#REF!-1))</f>
        <v xml:space="preserve"> - </v>
      </c>
      <c r="G9" s="46" t="str">
        <f>IF(OR(C9=0,B9=0)," - ",NETWORKDAYS(B9,C9))</f>
        <v xml:space="preserve"> - </v>
      </c>
      <c r="H9" s="45"/>
      <c r="I9" s="46" t="str">
        <f>IF(OR(F9=0,E9=0)," - ",NETWORKDAYS(E9,F9))</f>
        <v xml:space="preserve"> - </v>
      </c>
      <c r="J9" s="4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  <c r="BN9" s="59"/>
    </row>
    <row r="10" spans="1:66" s="20" customFormat="1" ht="17.399999999999999" x14ac:dyDescent="0.25">
      <c r="A10" s="19" t="str">
        <f t="shared" ref="A10:A17" si="2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1.1</v>
      </c>
      <c r="B10" s="78" t="s">
        <v>16</v>
      </c>
      <c r="C10" s="20" t="s">
        <v>28</v>
      </c>
      <c r="D10" s="79"/>
      <c r="E10" s="94">
        <v>44271</v>
      </c>
      <c r="F10" s="84">
        <v>44273</v>
      </c>
      <c r="G10" s="95">
        <f>IF(OR(F10=0,E10=0)," - ",NETWORKDAYS.INTL(E10,F10,1,Dias_festivos!$A$3:$A$19))</f>
        <v>3</v>
      </c>
      <c r="H10" s="96">
        <v>1</v>
      </c>
      <c r="I10" s="21">
        <f>IF(OR(F10=0,E10=0)," - ",F10-E10+1)</f>
        <v>3</v>
      </c>
      <c r="J10" s="5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</row>
    <row r="11" spans="1:66" s="20" customFormat="1" ht="17.399999999999999" x14ac:dyDescent="0.25">
      <c r="A11" s="19" t="str">
        <f t="shared" si="2"/>
        <v>1.2</v>
      </c>
      <c r="B11" s="78" t="s">
        <v>17</v>
      </c>
      <c r="C11" s="20" t="s">
        <v>28</v>
      </c>
      <c r="D11" s="79"/>
      <c r="E11" s="94">
        <v>44271</v>
      </c>
      <c r="F11" s="84">
        <v>44298</v>
      </c>
      <c r="G11" s="95">
        <f>IF(OR(F11=0,E11=0)," - ",NETWORKDAYS.INTL(E11,F11,1,Dias_festivos!$A$3:$A$19))</f>
        <v>18</v>
      </c>
      <c r="H11" s="96">
        <v>1</v>
      </c>
      <c r="I11" s="21">
        <f t="shared" ref="I11:I45" si="3">IF(OR(F11=0,E11=0)," - ",F11-E11+1)</f>
        <v>28</v>
      </c>
      <c r="J11" s="5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</row>
    <row r="12" spans="1:66" s="20" customFormat="1" ht="17.399999999999999" x14ac:dyDescent="0.25">
      <c r="A12" s="19" t="str">
        <f t="shared" si="2"/>
        <v>1.3</v>
      </c>
      <c r="B12" s="78" t="s">
        <v>18</v>
      </c>
      <c r="C12" s="20" t="s">
        <v>28</v>
      </c>
      <c r="D12" s="79"/>
      <c r="E12" s="94">
        <v>44271</v>
      </c>
      <c r="F12" s="84">
        <v>44298</v>
      </c>
      <c r="G12" s="95">
        <f>IF(OR(F12=0,E12=0)," - ",NETWORKDAYS.INTL(E12,F12,1,Dias_festivos!$A$3:$A$19))</f>
        <v>18</v>
      </c>
      <c r="H12" s="96">
        <v>1</v>
      </c>
      <c r="I12" s="21">
        <f t="shared" si="3"/>
        <v>28</v>
      </c>
      <c r="J12" s="50"/>
      <c r="K12" s="60"/>
      <c r="L12" s="60"/>
      <c r="M12" s="61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</row>
    <row r="13" spans="1:66" s="20" customFormat="1" ht="17.399999999999999" x14ac:dyDescent="0.25">
      <c r="A13" s="19" t="str">
        <f t="shared" si="2"/>
        <v>1.4</v>
      </c>
      <c r="B13" s="78" t="s">
        <v>19</v>
      </c>
      <c r="C13" s="20" t="s">
        <v>28</v>
      </c>
      <c r="D13" s="79"/>
      <c r="E13" s="94">
        <v>44271</v>
      </c>
      <c r="F13" s="84">
        <v>44298</v>
      </c>
      <c r="G13" s="95">
        <f>IF(OR(F13=0,E13=0)," - ",NETWORKDAYS.INTL(E13,F13,1,Dias_festivos!$A$3:$A$19))</f>
        <v>18</v>
      </c>
      <c r="H13" s="96">
        <v>1</v>
      </c>
      <c r="I13" s="21">
        <f t="shared" si="3"/>
        <v>28</v>
      </c>
      <c r="J13" s="5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60"/>
      <c r="BK13" s="60"/>
      <c r="BL13" s="60"/>
      <c r="BM13" s="60"/>
      <c r="BN13" s="60"/>
    </row>
    <row r="14" spans="1:66" s="20" customFormat="1" ht="22.8" x14ac:dyDescent="0.25">
      <c r="A14" s="19" t="str">
        <f t="shared" si="2"/>
        <v>1.5</v>
      </c>
      <c r="B14" s="91" t="s">
        <v>20</v>
      </c>
      <c r="C14" s="20" t="s">
        <v>28</v>
      </c>
      <c r="D14" s="79"/>
      <c r="E14" s="94">
        <v>44271</v>
      </c>
      <c r="F14" s="84">
        <v>44298</v>
      </c>
      <c r="G14" s="95">
        <f>IF(OR(F14=0,E14=0)," - ",NETWORKDAYS.INTL(E14,F14,1,Dias_festivos!$A$3:$A$19))</f>
        <v>18</v>
      </c>
      <c r="H14" s="96">
        <v>1</v>
      </c>
      <c r="I14" s="21">
        <f t="shared" si="3"/>
        <v>28</v>
      </c>
      <c r="J14" s="5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60"/>
      <c r="BK14" s="60"/>
      <c r="BL14" s="60"/>
      <c r="BM14" s="60"/>
      <c r="BN14" s="60"/>
    </row>
    <row r="15" spans="1:66" s="20" customFormat="1" ht="17.399999999999999" x14ac:dyDescent="0.25">
      <c r="A15" s="19" t="str">
        <f t="shared" si="2"/>
        <v>1.6</v>
      </c>
      <c r="B15" s="91" t="s">
        <v>21</v>
      </c>
      <c r="C15" s="20" t="s">
        <v>28</v>
      </c>
      <c r="D15" s="79"/>
      <c r="E15" s="94">
        <v>44271</v>
      </c>
      <c r="F15" s="84">
        <v>44298</v>
      </c>
      <c r="G15" s="95">
        <f>IF(OR(F15=0,E15=0)," - ",NETWORKDAYS.INTL(E15,F15,1,Dias_festivos!$A$3:$A$19))</f>
        <v>18</v>
      </c>
      <c r="H15" s="96">
        <v>1</v>
      </c>
      <c r="I15" s="21">
        <f>IF(OR(F15=0,E15=0)," - ",F15-E15+1)</f>
        <v>28</v>
      </c>
      <c r="J15" s="5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60"/>
      <c r="BK15" s="60"/>
      <c r="BL15" s="60"/>
      <c r="BM15" s="60"/>
      <c r="BN15" s="60"/>
    </row>
    <row r="16" spans="1:66" s="20" customFormat="1" ht="17.399999999999999" x14ac:dyDescent="0.25">
      <c r="A16" s="19" t="str">
        <f t="shared" si="2"/>
        <v>1.7</v>
      </c>
      <c r="B16" s="91" t="s">
        <v>22</v>
      </c>
      <c r="C16" s="20" t="s">
        <v>28</v>
      </c>
      <c r="D16" s="79"/>
      <c r="E16" s="94">
        <v>44271</v>
      </c>
      <c r="F16" s="84">
        <v>44298</v>
      </c>
      <c r="G16" s="95">
        <f>IF(OR(F16=0,E16=0)," - ",NETWORKDAYS.INTL(E16,F16,1,Dias_festivos!$A$3:$A$19))</f>
        <v>18</v>
      </c>
      <c r="H16" s="96">
        <v>1</v>
      </c>
      <c r="I16" s="21">
        <f t="shared" si="3"/>
        <v>28</v>
      </c>
      <c r="J16" s="5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</row>
    <row r="17" spans="1:66" s="20" customFormat="1" ht="17.399999999999999" x14ac:dyDescent="0.25">
      <c r="A17" s="19" t="str">
        <f t="shared" si="2"/>
        <v>1.8</v>
      </c>
      <c r="B17" s="78" t="s">
        <v>23</v>
      </c>
      <c r="C17" s="20" t="s">
        <v>28</v>
      </c>
      <c r="D17" s="79"/>
      <c r="E17" s="94">
        <v>44271</v>
      </c>
      <c r="F17" s="84">
        <v>44298</v>
      </c>
      <c r="G17" s="95">
        <f>IF(OR(F17=0,E17=0)," - ",NETWORKDAYS.INTL(E17,F17,1,Dias_festivos!$A$3:$A$19))</f>
        <v>18</v>
      </c>
      <c r="H17" s="96">
        <v>1</v>
      </c>
      <c r="I17" s="21">
        <f t="shared" si="3"/>
        <v>28</v>
      </c>
      <c r="J17" s="5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</row>
    <row r="18" spans="1:66" s="15" customFormat="1" ht="17.399999999999999" x14ac:dyDescent="0.25">
      <c r="A18" s="13" t="str">
        <f>IF(ISERROR(VALUE(SUBSTITUTE(prevWBS,".",""))),"1",IF(ISERROR(FIND("`",SUBSTITUTE(prevWBS,".","`",1))),TEXT(VALUE(prevWBS)+1,"#"),TEXT(VALUE(LEFT(prevWBS,FIND("`",SUBSTITUTE(prevWBS,".","`",1))-1))+1,"#")))</f>
        <v>2</v>
      </c>
      <c r="B18" s="14" t="s">
        <v>25</v>
      </c>
      <c r="D18" s="16"/>
      <c r="E18" s="55"/>
      <c r="F18" s="55" t="str">
        <f>IF(ISBLANK(E18)," - ",IF(#REF!=0,E18,E18+#REF!-1))</f>
        <v xml:space="preserve"> - </v>
      </c>
      <c r="G18" s="18" t="str">
        <f>IF(OR(F18=0,E18=0)," - ",NETWORKDAYS.INTL(E18,F18,1,Dias_festivos!$A$3:$A$19))</f>
        <v xml:space="preserve"> - </v>
      </c>
      <c r="H18" s="17"/>
      <c r="I18" s="18" t="str">
        <f t="shared" si="3"/>
        <v xml:space="preserve"> - </v>
      </c>
      <c r="J18" s="51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  <c r="BH18" s="62"/>
      <c r="BI18" s="62"/>
      <c r="BJ18" s="62"/>
      <c r="BK18" s="62"/>
      <c r="BL18" s="62"/>
      <c r="BM18" s="62"/>
      <c r="BN18" s="62"/>
    </row>
    <row r="19" spans="1:66" s="20" customFormat="1" ht="17.399999999999999" x14ac:dyDescent="0.25">
      <c r="A19" s="1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2.1</v>
      </c>
      <c r="B19" s="78" t="s">
        <v>46</v>
      </c>
      <c r="C19" s="20" t="s">
        <v>28</v>
      </c>
      <c r="D19" s="79"/>
      <c r="E19" s="94">
        <v>44317</v>
      </c>
      <c r="F19" s="84">
        <v>44325</v>
      </c>
      <c r="G19" s="95">
        <f>IF(OR(F19=0,E19=0)," - ",NETWORKDAYS.INTL(E19,F19,1,Dias_festivos!$A$3:$A$19))</f>
        <v>5</v>
      </c>
      <c r="H19" s="96">
        <v>1</v>
      </c>
      <c r="I19" s="21">
        <f>IF(OR(F19=0,E19=0)," - ",F19-E19+1)</f>
        <v>9</v>
      </c>
      <c r="J19" s="5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</row>
    <row r="20" spans="1:66" s="20" customFormat="1" ht="17.399999999999999" x14ac:dyDescent="0.25">
      <c r="A20" s="1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2.2</v>
      </c>
      <c r="B20" s="78" t="s">
        <v>45</v>
      </c>
      <c r="C20" s="20" t="s">
        <v>28</v>
      </c>
      <c r="D20" s="79"/>
      <c r="E20" s="94">
        <v>44317</v>
      </c>
      <c r="F20" s="84">
        <v>44331</v>
      </c>
      <c r="G20" s="95">
        <f>IF(OR(F20=0,E20=0)," - ",NETWORKDAYS.INTL(E20,F20,1,Dias_festivos!$A$3:$A$19))</f>
        <v>10</v>
      </c>
      <c r="H20" s="96">
        <v>1</v>
      </c>
      <c r="I20" s="21">
        <f t="shared" si="3"/>
        <v>15</v>
      </c>
      <c r="J20" s="5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</row>
    <row r="21" spans="1:66" s="20" customFormat="1" ht="17.399999999999999" x14ac:dyDescent="0.25">
      <c r="A21" s="1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2.3</v>
      </c>
      <c r="B21" s="78" t="s">
        <v>47</v>
      </c>
      <c r="C21" s="20" t="s">
        <v>28</v>
      </c>
      <c r="D21" s="79"/>
      <c r="E21" s="94">
        <v>44317</v>
      </c>
      <c r="F21" s="84">
        <v>44325</v>
      </c>
      <c r="G21" s="95">
        <f>IF(OR(F21=0,E21=0)," - ",NETWORKDAYS.INTL(E21,F21,1,Dias_festivos!$A$3:$A$19))</f>
        <v>5</v>
      </c>
      <c r="H21" s="96">
        <v>1</v>
      </c>
      <c r="I21" s="21">
        <f t="shared" si="3"/>
        <v>9</v>
      </c>
      <c r="J21" s="5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0"/>
    </row>
    <row r="22" spans="1:66" s="20" customFormat="1" ht="17.399999999999999" x14ac:dyDescent="0.25">
      <c r="A22" s="1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2.4</v>
      </c>
      <c r="B22" s="78" t="s">
        <v>44</v>
      </c>
      <c r="C22" s="20" t="s">
        <v>28</v>
      </c>
      <c r="D22" s="79"/>
      <c r="E22" s="94">
        <v>44324</v>
      </c>
      <c r="F22" s="84">
        <v>44360</v>
      </c>
      <c r="G22" s="95">
        <f>IF(OR(F22=0,E22=0)," - ",NETWORKDAYS.INTL(E22,F22,1,Dias_festivos!$A$3:$A$19))</f>
        <v>24</v>
      </c>
      <c r="H22" s="96">
        <v>1</v>
      </c>
      <c r="I22" s="21">
        <f t="shared" ref="I22" si="4">IF(OR(F22=0,E22=0)," - ",F22-E22+1)</f>
        <v>37</v>
      </c>
      <c r="J22" s="5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</row>
    <row r="23" spans="1:66" s="20" customFormat="1" ht="17.399999999999999" x14ac:dyDescent="0.25">
      <c r="A23" s="19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2.4.1</v>
      </c>
      <c r="B23" s="101" t="s">
        <v>79</v>
      </c>
      <c r="C23" s="20" t="s">
        <v>28</v>
      </c>
      <c r="D23" s="79"/>
      <c r="E23" s="94">
        <v>44326</v>
      </c>
      <c r="F23" s="84">
        <v>44352</v>
      </c>
      <c r="G23" s="95">
        <f>IF(OR(F23=0,E23=0)," - ",NETWORKDAYS.INTL(E23,F23,1,Dias_festivos!$A$3:$A$19))</f>
        <v>19</v>
      </c>
      <c r="H23" s="96">
        <v>1</v>
      </c>
      <c r="I23" s="21">
        <f t="shared" si="3"/>
        <v>27</v>
      </c>
      <c r="J23" s="5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</row>
    <row r="24" spans="1:66" s="26" customFormat="1" ht="17.399999999999999" x14ac:dyDescent="0.25">
      <c r="A24" s="19" t="str">
        <f>IF(ISERROR(VALUE(SUBSTITUTE(prevWBS,".",""))),"0.0.0.1",IF(ISERROR(FIND("`",SUBSTITUTE(prevWBS,".","`",3))),prevWBS&amp;".1",LEFT(prevWBS,FIND("`",SUBSTITUTE(prevWBS,".","`",3)))&amp;IF(ISERROR(FIND("`",SUBSTITUTE(prevWBS,".","`",4))),VALUE(RIGHT(prevWBS,LEN(prevWBS)-FIND("`",SUBSTITUTE(prevWBS,".","`",3))))+1,VALUE(MID(prevWBS,FIND("`",SUBSTITUTE(prevWBS,".","`",3))+1,(FIND("`",SUBSTITUTE(prevWBS,".","`",4))-FIND("`",SUBSTITUTE(prevWBS,".","`",3))-1)))+1)))</f>
        <v>2.4.1.1</v>
      </c>
      <c r="B24" s="113" t="s">
        <v>69</v>
      </c>
      <c r="C24" s="37" t="s">
        <v>71</v>
      </c>
      <c r="D24" s="35"/>
      <c r="E24" s="94">
        <v>44325</v>
      </c>
      <c r="F24" s="84">
        <v>44361</v>
      </c>
      <c r="G24" s="95">
        <f>IF(OR(F24=0,E24=0)," - ",NETWORKDAYS.INTL(E24,F24,1,Dias_festivos!$A$3:$A$19))</f>
        <v>25</v>
      </c>
      <c r="H24" s="96">
        <v>1</v>
      </c>
      <c r="I24" s="36">
        <f t="shared" si="3"/>
        <v>37</v>
      </c>
      <c r="J24" s="54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</row>
    <row r="25" spans="1:66" s="26" customFormat="1" ht="17.399999999999999" x14ac:dyDescent="0.25">
      <c r="A25" s="19" t="str">
        <f>IF(ISERROR(VALUE(SUBSTITUTE(prevWBS,".",""))),"0.0.0.0.1",IF(ISERROR(FIND("`",SUBSTITUTE(prevWBS,".","`",4))),prevWBS&amp;".1",LEFT(prevWBS,FIND("`",SUBSTITUTE(prevWBS,".","`",4)))&amp;IF(ISERROR(FIND("`",SUBSTITUTE(prevWBS,".","`",5))),VALUE(RIGHT(prevWBS,LEN(prevWBS)-FIND("`",SUBSTITUTE(prevWBS,".","`",4))))+1,VALUE(MID(prevWBS,FIND("`",SUBSTITUTE(prevWBS,".","`",4))+1,(FIND("`",SUBSTITUTE(prevWBS,".","`",5))-FIND("`",SUBSTITUTE(prevWBS,".","`",4))-1)))+1)))</f>
        <v>2.4.1.1.1</v>
      </c>
      <c r="B25" s="114" t="s">
        <v>76</v>
      </c>
      <c r="C25" s="37" t="s">
        <v>71</v>
      </c>
      <c r="D25" s="35"/>
      <c r="E25" s="94">
        <v>44326</v>
      </c>
      <c r="F25" s="84">
        <v>44361</v>
      </c>
      <c r="G25" s="95">
        <f>IF(OR(F25=0,E25=0)," - ",NETWORKDAYS.INTL(E25,F25,1,Dias_festivos!$A$3:$A$19))</f>
        <v>25</v>
      </c>
      <c r="H25" s="96">
        <v>1</v>
      </c>
      <c r="I25" s="36">
        <f t="shared" si="3"/>
        <v>36</v>
      </c>
      <c r="J25" s="54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0"/>
      <c r="BM25" s="60"/>
      <c r="BN25" s="60"/>
    </row>
    <row r="26" spans="1:66" s="26" customFormat="1" ht="17.399999999999999" x14ac:dyDescent="0.25">
      <c r="A26" s="19" t="str">
        <f>IF(ISERROR(VALUE(SUBSTITUTE(prevWBS,".",""))),"0.0.0.0.1",IF(ISERROR(FIND("`",SUBSTITUTE(prevWBS,".","`",4))),prevWBS&amp;".1",LEFT(prevWBS,FIND("`",SUBSTITUTE(prevWBS,".","`",4)))&amp;IF(ISERROR(FIND("`",SUBSTITUTE(prevWBS,".","`",5))),VALUE(RIGHT(prevWBS,LEN(prevWBS)-FIND("`",SUBSTITUTE(prevWBS,".","`",4))))+1,VALUE(MID(prevWBS,FIND("`",SUBSTITUTE(prevWBS,".","`",4))+1,(FIND("`",SUBSTITUTE(prevWBS,".","`",5))-FIND("`",SUBSTITUTE(prevWBS,".","`",4))-1)))+1)))</f>
        <v>2.4.1.1.2</v>
      </c>
      <c r="B26" s="114" t="s">
        <v>77</v>
      </c>
      <c r="C26" s="37" t="s">
        <v>71</v>
      </c>
      <c r="D26" s="35"/>
      <c r="E26" s="94">
        <v>44326</v>
      </c>
      <c r="F26" s="84">
        <v>44361</v>
      </c>
      <c r="G26" s="95">
        <f>IF(OR(F26=0,E26=0)," - ",NETWORKDAYS.INTL(E26,F26,1,Dias_festivos!$A$3:$A$19))</f>
        <v>25</v>
      </c>
      <c r="H26" s="96">
        <v>1</v>
      </c>
      <c r="I26" s="36">
        <f t="shared" ref="I26" si="5">IF(OR(F26=0,E26=0)," - ",F26-E26+1)</f>
        <v>36</v>
      </c>
      <c r="J26" s="54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60"/>
      <c r="BK26" s="60"/>
      <c r="BL26" s="60"/>
      <c r="BM26" s="60"/>
      <c r="BN26" s="60"/>
    </row>
    <row r="27" spans="1:66" s="26" customFormat="1" ht="17.399999999999999" x14ac:dyDescent="0.25">
      <c r="A27" s="19" t="str">
        <f>IF(ISERROR(VALUE(SUBSTITUTE(prevWBS,".",""))),"0.0.0.0.1",IF(ISERROR(FIND("`",SUBSTITUTE(prevWBS,".","`",4))),prevWBS&amp;".1",LEFT(prevWBS,FIND("`",SUBSTITUTE(prevWBS,".","`",4)))&amp;IF(ISERROR(FIND("`",SUBSTITUTE(prevWBS,".","`",5))),VALUE(RIGHT(prevWBS,LEN(prevWBS)-FIND("`",SUBSTITUTE(prevWBS,".","`",4))))+1,VALUE(MID(prevWBS,FIND("`",SUBSTITUTE(prevWBS,".","`",4))+1,(FIND("`",SUBSTITUTE(prevWBS,".","`",5))-FIND("`",SUBSTITUTE(prevWBS,".","`",4))-1)))+1)))</f>
        <v>2.4.1.1.3</v>
      </c>
      <c r="B27" s="114" t="s">
        <v>78</v>
      </c>
      <c r="C27" s="37" t="s">
        <v>84</v>
      </c>
      <c r="D27" s="35"/>
      <c r="E27" s="94">
        <v>44326</v>
      </c>
      <c r="F27" s="84">
        <v>44361</v>
      </c>
      <c r="G27" s="95">
        <f>IF(OR(F27=0,E27=0)," - ",NETWORKDAYS.INTL(E27,F27,1,Dias_festivos!$A$3:$A$19))</f>
        <v>25</v>
      </c>
      <c r="H27" s="96">
        <v>1</v>
      </c>
      <c r="I27" s="36">
        <f t="shared" ref="I27" si="6">IF(OR(F27=0,E27=0)," - ",F27-E27+1)</f>
        <v>36</v>
      </c>
      <c r="J27" s="54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60"/>
      <c r="BK27" s="60"/>
      <c r="BL27" s="60"/>
      <c r="BM27" s="60"/>
      <c r="BN27" s="60"/>
    </row>
    <row r="28" spans="1:66" s="26" customFormat="1" ht="17.399999999999999" x14ac:dyDescent="0.25">
      <c r="A28" s="19" t="str">
        <f>IF(ISERROR(VALUE(SUBSTITUTE(prevWBS,".",""))),"0.0.0.0.1",IF(ISERROR(FIND("`",SUBSTITUTE(prevWBS,".","`",4))),prevWBS&amp;".1",LEFT(prevWBS,FIND("`",SUBSTITUTE(prevWBS,".","`",4)))&amp;IF(ISERROR(FIND("`",SUBSTITUTE(prevWBS,".","`",5))),VALUE(RIGHT(prevWBS,LEN(prevWBS)-FIND("`",SUBSTITUTE(prevWBS,".","`",4))))+1,VALUE(MID(prevWBS,FIND("`",SUBSTITUTE(prevWBS,".","`",4))+1,(FIND("`",SUBSTITUTE(prevWBS,".","`",5))-FIND("`",SUBSTITUTE(prevWBS,".","`",4))-1)))+1)))</f>
        <v>2.4.1.1.4</v>
      </c>
      <c r="B28" s="114" t="s">
        <v>86</v>
      </c>
      <c r="C28" s="37" t="s">
        <v>71</v>
      </c>
      <c r="D28" s="35"/>
      <c r="E28" s="94">
        <v>44326</v>
      </c>
      <c r="F28" s="84">
        <v>44361</v>
      </c>
      <c r="G28" s="95">
        <f>IF(OR(F28=0,E28=0)," - ",NETWORKDAYS.INTL(E28,F28,1,Dias_festivos!$A$3:$A$19))</f>
        <v>25</v>
      </c>
      <c r="H28" s="96">
        <v>1</v>
      </c>
      <c r="I28" s="36">
        <f t="shared" si="3"/>
        <v>36</v>
      </c>
      <c r="J28" s="54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60"/>
      <c r="BK28" s="60"/>
      <c r="BL28" s="60"/>
      <c r="BM28" s="60"/>
      <c r="BN28" s="60"/>
    </row>
    <row r="29" spans="1:66" s="26" customFormat="1" ht="17.399999999999999" x14ac:dyDescent="0.25">
      <c r="A29" s="19" t="str">
        <f>IF(ISERROR(VALUE(SUBSTITUTE(prevWBS,".",""))),"0.0.0.1",IF(ISERROR(FIND("`",SUBSTITUTE(prevWBS,".","`",3))),prevWBS&amp;".1",LEFT(prevWBS,FIND("`",SUBSTITUTE(prevWBS,".","`",3)))&amp;IF(ISERROR(FIND("`",SUBSTITUTE(prevWBS,".","`",4))),VALUE(RIGHT(prevWBS,LEN(prevWBS)-FIND("`",SUBSTITUTE(prevWBS,".","`",3))))+1,VALUE(MID(prevWBS,FIND("`",SUBSTITUTE(prevWBS,".","`",3))+1,(FIND("`",SUBSTITUTE(prevWBS,".","`",4))-FIND("`",SUBSTITUTE(prevWBS,".","`",3))-1)))+1)))</f>
        <v>2.4.1.2</v>
      </c>
      <c r="B29" s="113" t="s">
        <v>75</v>
      </c>
      <c r="C29" s="20" t="s">
        <v>72</v>
      </c>
      <c r="D29" s="35"/>
      <c r="E29" s="94">
        <v>44325</v>
      </c>
      <c r="F29" s="84">
        <v>44361</v>
      </c>
      <c r="G29" s="95">
        <f>IF(OR(F29=0,E29=0)," - ",NETWORKDAYS.INTL(E29,F29,1,Dias_festivos!$A$3:$A$19))</f>
        <v>25</v>
      </c>
      <c r="H29" s="96">
        <v>1</v>
      </c>
      <c r="I29" s="36">
        <f t="shared" ref="I29:I31" si="7">IF(OR(F29=0,E29=0)," - ",F29-E29+1)</f>
        <v>37</v>
      </c>
      <c r="J29" s="54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60"/>
      <c r="BK29" s="60"/>
      <c r="BL29" s="60"/>
      <c r="BM29" s="60"/>
      <c r="BN29" s="60"/>
    </row>
    <row r="30" spans="1:66" s="26" customFormat="1" ht="17.399999999999999" x14ac:dyDescent="0.25">
      <c r="A30" s="19" t="str">
        <f>IF(ISERROR(VALUE(SUBSTITUTE(prevWBS,".",""))),"0.0.0.0.1",IF(ISERROR(FIND("`",SUBSTITUTE(prevWBS,".","`",4))),prevWBS&amp;".1",LEFT(prevWBS,FIND("`",SUBSTITUTE(prevWBS,".","`",4)))&amp;IF(ISERROR(FIND("`",SUBSTITUTE(prevWBS,".","`",5))),VALUE(RIGHT(prevWBS,LEN(prevWBS)-FIND("`",SUBSTITUTE(prevWBS,".","`",4))))+1,VALUE(MID(prevWBS,FIND("`",SUBSTITUTE(prevWBS,".","`",4))+1,(FIND("`",SUBSTITUTE(prevWBS,".","`",5))-FIND("`",SUBSTITUTE(prevWBS,".","`",4))-1)))+1)))</f>
        <v>2.4.1.2.1</v>
      </c>
      <c r="B30" s="114" t="s">
        <v>76</v>
      </c>
      <c r="C30" s="20" t="s">
        <v>72</v>
      </c>
      <c r="D30" s="35"/>
      <c r="E30" s="94">
        <v>44326</v>
      </c>
      <c r="F30" s="84">
        <v>44361</v>
      </c>
      <c r="G30" s="95">
        <f>IF(OR(F30=0,E30=0)," - ",NETWORKDAYS.INTL(E30,F30,1,Dias_festivos!$A$3:$A$19))</f>
        <v>25</v>
      </c>
      <c r="H30" s="96">
        <v>1</v>
      </c>
      <c r="I30" s="36">
        <f t="shared" si="7"/>
        <v>36</v>
      </c>
      <c r="J30" s="54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60"/>
      <c r="BK30" s="60"/>
      <c r="BL30" s="60"/>
      <c r="BM30" s="60"/>
      <c r="BN30" s="60"/>
    </row>
    <row r="31" spans="1:66" s="26" customFormat="1" ht="17.399999999999999" x14ac:dyDescent="0.25">
      <c r="A31" s="19" t="str">
        <f>IF(ISERROR(VALUE(SUBSTITUTE(prevWBS,".",""))),"0.0.0.0.1",IF(ISERROR(FIND("`",SUBSTITUTE(prevWBS,".","`",4))),prevWBS&amp;".1",LEFT(prevWBS,FIND("`",SUBSTITUTE(prevWBS,".","`",4)))&amp;IF(ISERROR(FIND("`",SUBSTITUTE(prevWBS,".","`",5))),VALUE(RIGHT(prevWBS,LEN(prevWBS)-FIND("`",SUBSTITUTE(prevWBS,".","`",4))))+1,VALUE(MID(prevWBS,FIND("`",SUBSTITUTE(prevWBS,".","`",4))+1,(FIND("`",SUBSTITUTE(prevWBS,".","`",5))-FIND("`",SUBSTITUTE(prevWBS,".","`",4))-1)))+1)))</f>
        <v>2.4.1.2.2</v>
      </c>
      <c r="B31" s="114" t="s">
        <v>77</v>
      </c>
      <c r="C31" s="20" t="s">
        <v>72</v>
      </c>
      <c r="D31" s="35"/>
      <c r="E31" s="94">
        <v>44326</v>
      </c>
      <c r="F31" s="84">
        <v>44361</v>
      </c>
      <c r="G31" s="95">
        <f>IF(OR(F31=0,E31=0)," - ",NETWORKDAYS.INTL(E31,F31,1,Dias_festivos!$A$3:$A$19))</f>
        <v>25</v>
      </c>
      <c r="H31" s="96">
        <v>1</v>
      </c>
      <c r="I31" s="36">
        <f t="shared" si="7"/>
        <v>36</v>
      </c>
      <c r="J31" s="54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60"/>
      <c r="BK31" s="60"/>
      <c r="BL31" s="60"/>
      <c r="BM31" s="60"/>
      <c r="BN31" s="60"/>
    </row>
    <row r="32" spans="1:66" s="26" customFormat="1" ht="17.399999999999999" x14ac:dyDescent="0.25">
      <c r="A32" s="19" t="str">
        <f>IF(ISERROR(VALUE(SUBSTITUTE(prevWBS,".",""))),"0.0.0.0.1",IF(ISERROR(FIND("`",SUBSTITUTE(prevWBS,".","`",4))),prevWBS&amp;".1",LEFT(prevWBS,FIND("`",SUBSTITUTE(prevWBS,".","`",4)))&amp;IF(ISERROR(FIND("`",SUBSTITUTE(prevWBS,".","`",5))),VALUE(RIGHT(prevWBS,LEN(prevWBS)-FIND("`",SUBSTITUTE(prevWBS,".","`",4))))+1,VALUE(MID(prevWBS,FIND("`",SUBSTITUTE(prevWBS,".","`",4))+1,(FIND("`",SUBSTITUTE(prevWBS,".","`",5))-FIND("`",SUBSTITUTE(prevWBS,".","`",4))-1)))+1)))</f>
        <v>2.4.1.2.3</v>
      </c>
      <c r="B32" s="114" t="s">
        <v>86</v>
      </c>
      <c r="C32" s="37" t="s">
        <v>72</v>
      </c>
      <c r="D32" s="35"/>
      <c r="E32" s="94">
        <v>44326</v>
      </c>
      <c r="F32" s="84">
        <v>44361</v>
      </c>
      <c r="G32" s="95">
        <f>IF(OR(F32=0,E32=0)," - ",NETWORKDAYS.INTL(E32,F32,1,Dias_festivos!$A$3:$A$19))</f>
        <v>25</v>
      </c>
      <c r="H32" s="96">
        <v>1</v>
      </c>
      <c r="I32" s="36">
        <f t="shared" ref="I32:I35" si="8">IF(OR(F32=0,E32=0)," - ",F32-E32+1)</f>
        <v>36</v>
      </c>
      <c r="J32" s="54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60"/>
      <c r="BK32" s="60"/>
      <c r="BL32" s="60"/>
      <c r="BM32" s="60"/>
      <c r="BN32" s="60"/>
    </row>
    <row r="33" spans="1:66" s="26" customFormat="1" ht="17.399999999999999" x14ac:dyDescent="0.25">
      <c r="A33" s="19" t="str">
        <f>IF(ISERROR(VALUE(SUBSTITUTE(prevWBS,".",""))),"0.0.0.1",IF(ISERROR(FIND("`",SUBSTITUTE(prevWBS,".","`",3))),prevWBS&amp;".1",LEFT(prevWBS,FIND("`",SUBSTITUTE(prevWBS,".","`",3)))&amp;IF(ISERROR(FIND("`",SUBSTITUTE(prevWBS,".","`",4))),VALUE(RIGHT(prevWBS,LEN(prevWBS)-FIND("`",SUBSTITUTE(prevWBS,".","`",3))))+1,VALUE(MID(prevWBS,FIND("`",SUBSTITUTE(prevWBS,".","`",3))+1,(FIND("`",SUBSTITUTE(prevWBS,".","`",4))-FIND("`",SUBSTITUTE(prevWBS,".","`",3))-1)))+1)))</f>
        <v>2.4.1.3</v>
      </c>
      <c r="B33" s="113" t="s">
        <v>70</v>
      </c>
      <c r="C33" s="37" t="s">
        <v>73</v>
      </c>
      <c r="D33" s="35"/>
      <c r="E33" s="94">
        <v>44326</v>
      </c>
      <c r="F33" s="84">
        <v>44361</v>
      </c>
      <c r="G33" s="95">
        <f>IF(OR(F33=0,E33=0)," - ",NETWORKDAYS.INTL(E33,F33,1,Dias_festivos!$A$3:$A$19))</f>
        <v>25</v>
      </c>
      <c r="H33" s="96">
        <v>1</v>
      </c>
      <c r="I33" s="36">
        <f t="shared" si="8"/>
        <v>36</v>
      </c>
      <c r="J33" s="54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60"/>
      <c r="BK33" s="60"/>
      <c r="BL33" s="60"/>
      <c r="BM33" s="60"/>
      <c r="BN33" s="60"/>
    </row>
    <row r="34" spans="1:66" s="26" customFormat="1" ht="17.399999999999999" x14ac:dyDescent="0.25">
      <c r="A34" s="19" t="str">
        <f>IF(ISERROR(VALUE(SUBSTITUTE(prevWBS,".",""))),"0.0.0.0.1",IF(ISERROR(FIND("`",SUBSTITUTE(prevWBS,".","`",4))),prevWBS&amp;".1",LEFT(prevWBS,FIND("`",SUBSTITUTE(prevWBS,".","`",4)))&amp;IF(ISERROR(FIND("`",SUBSTITUTE(prevWBS,".","`",5))),VALUE(RIGHT(prevWBS,LEN(prevWBS)-FIND("`",SUBSTITUTE(prevWBS,".","`",4))))+1,VALUE(MID(prevWBS,FIND("`",SUBSTITUTE(prevWBS,".","`",4))+1,(FIND("`",SUBSTITUTE(prevWBS,".","`",5))-FIND("`",SUBSTITUTE(prevWBS,".","`",4))-1)))+1)))</f>
        <v>2.4.1.3.1</v>
      </c>
      <c r="B34" s="114" t="s">
        <v>76</v>
      </c>
      <c r="C34" s="37" t="s">
        <v>73</v>
      </c>
      <c r="D34" s="35"/>
      <c r="E34" s="94">
        <v>44326</v>
      </c>
      <c r="F34" s="84">
        <v>44361</v>
      </c>
      <c r="G34" s="95">
        <f>IF(OR(F34=0,E34=0)," - ",NETWORKDAYS.INTL(E34,F34,1,Dias_festivos!$A$3:$A$19))</f>
        <v>25</v>
      </c>
      <c r="H34" s="96">
        <v>1</v>
      </c>
      <c r="I34" s="36">
        <f t="shared" si="8"/>
        <v>36</v>
      </c>
      <c r="J34" s="54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60"/>
      <c r="BK34" s="60"/>
      <c r="BL34" s="60"/>
      <c r="BM34" s="60"/>
      <c r="BN34" s="60"/>
    </row>
    <row r="35" spans="1:66" s="26" customFormat="1" ht="17.399999999999999" x14ac:dyDescent="0.25">
      <c r="A35" s="19" t="str">
        <f>IF(ISERROR(VALUE(SUBSTITUTE(prevWBS,".",""))),"0.0.0.0.1",IF(ISERROR(FIND("`",SUBSTITUTE(prevWBS,".","`",4))),prevWBS&amp;".1",LEFT(prevWBS,FIND("`",SUBSTITUTE(prevWBS,".","`",4)))&amp;IF(ISERROR(FIND("`",SUBSTITUTE(prevWBS,".","`",5))),VALUE(RIGHT(prevWBS,LEN(prevWBS)-FIND("`",SUBSTITUTE(prevWBS,".","`",4))))+1,VALUE(MID(prevWBS,FIND("`",SUBSTITUTE(prevWBS,".","`",4))+1,(FIND("`",SUBSTITUTE(prevWBS,".","`",5))-FIND("`",SUBSTITUTE(prevWBS,".","`",4))-1)))+1)))</f>
        <v>2.4.1.3.2</v>
      </c>
      <c r="B35" s="114" t="s">
        <v>77</v>
      </c>
      <c r="C35" s="37" t="s">
        <v>73</v>
      </c>
      <c r="D35" s="35"/>
      <c r="E35" s="94">
        <v>44326</v>
      </c>
      <c r="F35" s="84">
        <v>44361</v>
      </c>
      <c r="G35" s="95">
        <f>IF(OR(F35=0,E35=0)," - ",NETWORKDAYS.INTL(E35,F35,1,Dias_festivos!$A$3:$A$19))</f>
        <v>25</v>
      </c>
      <c r="H35" s="96">
        <v>1</v>
      </c>
      <c r="I35" s="36">
        <f t="shared" si="8"/>
        <v>36</v>
      </c>
      <c r="J35" s="54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60"/>
      <c r="BK35" s="60"/>
      <c r="BL35" s="60"/>
      <c r="BM35" s="60"/>
      <c r="BN35" s="60"/>
    </row>
    <row r="36" spans="1:66" s="26" customFormat="1" ht="17.399999999999999" x14ac:dyDescent="0.25">
      <c r="A36" s="19" t="str">
        <f>IF(ISERROR(VALUE(SUBSTITUTE(prevWBS,".",""))),"0.0.0.0.1",IF(ISERROR(FIND("`",SUBSTITUTE(prevWBS,".","`",4))),prevWBS&amp;".1",LEFT(prevWBS,FIND("`",SUBSTITUTE(prevWBS,".","`",4)))&amp;IF(ISERROR(FIND("`",SUBSTITUTE(prevWBS,".","`",5))),VALUE(RIGHT(prevWBS,LEN(prevWBS)-FIND("`",SUBSTITUTE(prevWBS,".","`",4))))+1,VALUE(MID(prevWBS,FIND("`",SUBSTITUTE(prevWBS,".","`",4))+1,(FIND("`",SUBSTITUTE(prevWBS,".","`",5))-FIND("`",SUBSTITUTE(prevWBS,".","`",4))-1)))+1)))</f>
        <v>2.4.1.3.3</v>
      </c>
      <c r="B36" s="114" t="s">
        <v>86</v>
      </c>
      <c r="C36" s="37" t="s">
        <v>73</v>
      </c>
      <c r="D36" s="35"/>
      <c r="E36" s="94">
        <v>44326</v>
      </c>
      <c r="F36" s="84">
        <v>44361</v>
      </c>
      <c r="G36" s="95">
        <f>IF(OR(F36=0,E36=0)," - ",NETWORKDAYS.INTL(E36,F36,1,Dias_festivos!$A$3:$A$19))</f>
        <v>25</v>
      </c>
      <c r="H36" s="96">
        <v>1</v>
      </c>
      <c r="I36" s="36">
        <f t="shared" ref="I36:I41" si="9">IF(OR(F36=0,E36=0)," - ",F36-E36+1)</f>
        <v>36</v>
      </c>
      <c r="J36" s="54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60"/>
      <c r="BK36" s="60"/>
      <c r="BL36" s="60"/>
      <c r="BM36" s="60"/>
      <c r="BN36" s="60"/>
    </row>
    <row r="37" spans="1:66" s="26" customFormat="1" ht="17.399999999999999" x14ac:dyDescent="0.25">
      <c r="A37" s="19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2.4.2</v>
      </c>
      <c r="B37" s="101" t="s">
        <v>80</v>
      </c>
      <c r="C37" s="20" t="s">
        <v>28</v>
      </c>
      <c r="D37" s="35"/>
      <c r="E37" s="94">
        <v>44325</v>
      </c>
      <c r="F37" s="84">
        <v>44361</v>
      </c>
      <c r="G37" s="95">
        <f>IF(OR(F37=0,E37=0)," - ",NETWORKDAYS.INTL(E37,F37,1,Dias_festivos!$A$3:$A$19))</f>
        <v>25</v>
      </c>
      <c r="H37" s="96">
        <v>1</v>
      </c>
      <c r="I37" s="36">
        <f t="shared" si="9"/>
        <v>37</v>
      </c>
      <c r="J37" s="54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60"/>
      <c r="BK37" s="60"/>
      <c r="BL37" s="60"/>
      <c r="BM37" s="60"/>
      <c r="BN37" s="60"/>
    </row>
    <row r="38" spans="1:66" s="26" customFormat="1" ht="17.399999999999999" x14ac:dyDescent="0.25">
      <c r="A38" s="19" t="str">
        <f>IF(ISERROR(VALUE(SUBSTITUTE(prevWBS,".",""))),"0.0.0.1",IF(ISERROR(FIND("`",SUBSTITUTE(prevWBS,".","`",3))),prevWBS&amp;".1",LEFT(prevWBS,FIND("`",SUBSTITUTE(prevWBS,".","`",3)))&amp;IF(ISERROR(FIND("`",SUBSTITUTE(prevWBS,".","`",4))),VALUE(RIGHT(prevWBS,LEN(prevWBS)-FIND("`",SUBSTITUTE(prevWBS,".","`",3))))+1,VALUE(MID(prevWBS,FIND("`",SUBSTITUTE(prevWBS,".","`",3))+1,(FIND("`",SUBSTITUTE(prevWBS,".","`",4))-FIND("`",SUBSTITUTE(prevWBS,".","`",3))-1)))+1)))</f>
        <v>2.4.2.1</v>
      </c>
      <c r="B38" s="113" t="s">
        <v>81</v>
      </c>
      <c r="C38" s="20" t="s">
        <v>28</v>
      </c>
      <c r="D38" s="35"/>
      <c r="E38" s="94">
        <v>44325</v>
      </c>
      <c r="F38" s="84">
        <v>44361</v>
      </c>
      <c r="G38" s="95">
        <f>IF(OR(F38=0,E38=0)," - ",NETWORKDAYS.INTL(E38,F38,1,Dias_festivos!$A$3:$A$19))</f>
        <v>25</v>
      </c>
      <c r="H38" s="96">
        <v>1</v>
      </c>
      <c r="I38" s="36">
        <f t="shared" ref="I38" si="10">IF(OR(F38=0,E38=0)," - ",F38-E38+1)</f>
        <v>37</v>
      </c>
      <c r="J38" s="54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60"/>
      <c r="BK38" s="60"/>
      <c r="BL38" s="60"/>
      <c r="BM38" s="60"/>
      <c r="BN38" s="60"/>
    </row>
    <row r="39" spans="1:66" s="26" customFormat="1" ht="17.399999999999999" x14ac:dyDescent="0.25">
      <c r="A39" s="19" t="str">
        <f>IF(ISERROR(VALUE(SUBSTITUTE(prevWBS,".",""))),"0.0.0.1",IF(ISERROR(FIND("`",SUBSTITUTE(prevWBS,".","`",3))),prevWBS&amp;".1",LEFT(prevWBS,FIND("`",SUBSTITUTE(prevWBS,".","`",3)))&amp;IF(ISERROR(FIND("`",SUBSTITUTE(prevWBS,".","`",4))),VALUE(RIGHT(prevWBS,LEN(prevWBS)-FIND("`",SUBSTITUTE(prevWBS,".","`",3))))+1,VALUE(MID(prevWBS,FIND("`",SUBSTITUTE(prevWBS,".","`",3))+1,(FIND("`",SUBSTITUTE(prevWBS,".","`",4))-FIND("`",SUBSTITUTE(prevWBS,".","`",3))-1)))+1)))</f>
        <v>2.4.2.2</v>
      </c>
      <c r="B39" s="113" t="s">
        <v>82</v>
      </c>
      <c r="C39" s="20" t="s">
        <v>28</v>
      </c>
      <c r="D39" s="35"/>
      <c r="E39" s="94">
        <v>44325</v>
      </c>
      <c r="F39" s="84">
        <v>44361</v>
      </c>
      <c r="G39" s="95">
        <f>IF(OR(F39=0,E39=0)," - ",NETWORKDAYS.INTL(E39,F39,1,Dias_festivos!$A$3:$A$19))</f>
        <v>25</v>
      </c>
      <c r="H39" s="96">
        <v>1</v>
      </c>
      <c r="I39" s="36">
        <f t="shared" si="9"/>
        <v>37</v>
      </c>
      <c r="J39" s="54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60"/>
      <c r="BK39" s="60"/>
      <c r="BL39" s="60"/>
      <c r="BM39" s="60"/>
      <c r="BN39" s="60"/>
    </row>
    <row r="40" spans="1:66" s="26" customFormat="1" ht="17.399999999999999" x14ac:dyDescent="0.25">
      <c r="A40" s="19" t="str">
        <f>IF(ISERROR(VALUE(SUBSTITUTE(prevWBS,".",""))),"0.0.0.1",IF(ISERROR(FIND("`",SUBSTITUTE(prevWBS,".","`",3))),prevWBS&amp;".1",LEFT(prevWBS,FIND("`",SUBSTITUTE(prevWBS,".","`",3)))&amp;IF(ISERROR(FIND("`",SUBSTITUTE(prevWBS,".","`",4))),VALUE(RIGHT(prevWBS,LEN(prevWBS)-FIND("`",SUBSTITUTE(prevWBS,".","`",3))))+1,VALUE(MID(prevWBS,FIND("`",SUBSTITUTE(prevWBS,".","`",3))+1,(FIND("`",SUBSTITUTE(prevWBS,".","`",4))-FIND("`",SUBSTITUTE(prevWBS,".","`",3))-1)))+1)))</f>
        <v>2.4.2.3</v>
      </c>
      <c r="B40" s="113" t="s">
        <v>83</v>
      </c>
      <c r="C40" s="20" t="s">
        <v>28</v>
      </c>
      <c r="D40" s="35"/>
      <c r="E40" s="94">
        <v>44325</v>
      </c>
      <c r="F40" s="84">
        <v>44361</v>
      </c>
      <c r="G40" s="95">
        <f>IF(OR(F40=0,E40=0)," - ",NETWORKDAYS.INTL(E40,F40,1,Dias_festivos!$A$3:$A$19))</f>
        <v>25</v>
      </c>
      <c r="H40" s="96">
        <v>1</v>
      </c>
      <c r="I40" s="36">
        <f t="shared" ref="I40" si="11">IF(OR(F40=0,E40=0)," - ",F40-E40+1)</f>
        <v>37</v>
      </c>
      <c r="J40" s="54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60"/>
      <c r="BK40" s="60"/>
      <c r="BL40" s="60"/>
      <c r="BM40" s="60"/>
      <c r="BN40" s="60"/>
    </row>
    <row r="41" spans="1:66" s="20" customFormat="1" ht="17.399999999999999" x14ac:dyDescent="0.25">
      <c r="A41" s="19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2.4.3</v>
      </c>
      <c r="B41" s="101" t="s">
        <v>85</v>
      </c>
      <c r="C41" s="20" t="s">
        <v>28</v>
      </c>
      <c r="D41" s="79"/>
      <c r="E41" s="94">
        <v>44353</v>
      </c>
      <c r="F41" s="84">
        <v>44361</v>
      </c>
      <c r="G41" s="95">
        <f>IF(OR(F41=0,E41=0)," - ",NETWORKDAYS.INTL(E41,F41,1,Dias_festivos!$A$3:$A$19))</f>
        <v>6</v>
      </c>
      <c r="H41" s="96">
        <v>1</v>
      </c>
      <c r="I41" s="21">
        <f t="shared" si="9"/>
        <v>9</v>
      </c>
      <c r="J41" s="5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60"/>
      <c r="BK41" s="60"/>
      <c r="BL41" s="60"/>
      <c r="BM41" s="60"/>
      <c r="BN41" s="60"/>
    </row>
    <row r="42" spans="1:66" s="20" customFormat="1" ht="17.399999999999999" x14ac:dyDescent="0.25">
      <c r="A42" s="1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2.5</v>
      </c>
      <c r="B42" s="78" t="s">
        <v>43</v>
      </c>
      <c r="C42" s="20" t="s">
        <v>28</v>
      </c>
      <c r="D42" s="79"/>
      <c r="E42" s="94">
        <v>44317</v>
      </c>
      <c r="F42" s="84">
        <v>44361</v>
      </c>
      <c r="G42" s="95">
        <f>IF(OR(F42=0,E42=0)," - ",NETWORKDAYS.INTL(E42,F42,1,Dias_festivos!$A$3:$A$19))</f>
        <v>30</v>
      </c>
      <c r="H42" s="96">
        <v>1</v>
      </c>
      <c r="I42" s="21">
        <f>IF(OR(F42=0,E42=0)," - ",F42-E42+1)</f>
        <v>45</v>
      </c>
      <c r="J42" s="5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60"/>
      <c r="BK42" s="60"/>
      <c r="BL42" s="60"/>
      <c r="BM42" s="60"/>
      <c r="BN42" s="60"/>
    </row>
    <row r="43" spans="1:66" s="15" customFormat="1" ht="17.399999999999999" x14ac:dyDescent="0.25">
      <c r="A43" s="13" t="str">
        <f>IF(ISERROR(VALUE(SUBSTITUTE(prevWBS,".",""))),"1",IF(ISERROR(FIND("`",SUBSTITUTE(prevWBS,".","`",1))),TEXT(VALUE(prevWBS)+1,"#"),TEXT(VALUE(LEFT(prevWBS,FIND("`",SUBSTITUTE(prevWBS,".","`",1))-1))+1,"#")))</f>
        <v>3</v>
      </c>
      <c r="B43" s="14" t="s">
        <v>26</v>
      </c>
      <c r="D43" s="16"/>
      <c r="E43" s="55"/>
      <c r="F43" s="55" t="str">
        <f>IF(ISBLANK(E43)," - ",IF(#REF!=0,E43,E43+#REF!-1))</f>
        <v xml:space="preserve"> - </v>
      </c>
      <c r="G43" s="18" t="str">
        <f>IF(OR(F43=0,E43=0)," - ",NETWORKDAYS.INTL(E43,F43,1,Dias_festivos!$A$3:$A$19))</f>
        <v xml:space="preserve"> - </v>
      </c>
      <c r="H43" s="17"/>
      <c r="I43" s="18" t="str">
        <f t="shared" si="3"/>
        <v xml:space="preserve"> - </v>
      </c>
      <c r="J43" s="51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2"/>
      <c r="BH43" s="62"/>
      <c r="BI43" s="62"/>
      <c r="BJ43" s="62"/>
      <c r="BK43" s="62"/>
      <c r="BL43" s="62"/>
      <c r="BM43" s="62"/>
      <c r="BN43" s="62"/>
    </row>
    <row r="44" spans="1:66" s="20" customFormat="1" ht="17.399999999999999" x14ac:dyDescent="0.25">
      <c r="A44" s="1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3.1</v>
      </c>
      <c r="B44" s="78" t="s">
        <v>48</v>
      </c>
      <c r="C44" s="20" t="s">
        <v>28</v>
      </c>
      <c r="D44" s="79"/>
      <c r="E44" s="94">
        <v>44362</v>
      </c>
      <c r="F44" s="84">
        <v>44415</v>
      </c>
      <c r="G44" s="95">
        <f>IF(OR(F44=0,E44=0)," - ",NETWORKDAYS.INTL(E44,F44,1,Dias_festivos!$A$3:$A$19))</f>
        <v>38</v>
      </c>
      <c r="H44" s="96">
        <v>0</v>
      </c>
      <c r="I44" s="21">
        <f t="shared" si="3"/>
        <v>54</v>
      </c>
      <c r="J44" s="5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60"/>
      <c r="BK44" s="60"/>
      <c r="BL44" s="60"/>
      <c r="BM44" s="60"/>
      <c r="BN44" s="60"/>
    </row>
    <row r="45" spans="1:66" s="20" customFormat="1" ht="17.399999999999999" x14ac:dyDescent="0.25">
      <c r="A45" s="19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3.1.1</v>
      </c>
      <c r="B45" s="101" t="s">
        <v>49</v>
      </c>
      <c r="C45" s="20" t="s">
        <v>28</v>
      </c>
      <c r="D45" s="79"/>
      <c r="E45" s="94">
        <v>44362</v>
      </c>
      <c r="F45" s="84">
        <v>44401</v>
      </c>
      <c r="G45" s="95">
        <f>IF(OR(F45=0,E45=0)," - ",NETWORKDAYS.INTL(E45,F45,1,Dias_festivos!$A$3:$A$19))</f>
        <v>28</v>
      </c>
      <c r="H45" s="96">
        <v>0</v>
      </c>
      <c r="I45" s="21">
        <f t="shared" si="3"/>
        <v>40</v>
      </c>
      <c r="J45" s="5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60"/>
      <c r="BK45" s="60"/>
      <c r="BL45" s="60"/>
      <c r="BM45" s="60"/>
      <c r="BN45" s="60"/>
    </row>
    <row r="46" spans="1:66" s="20" customFormat="1" ht="17.399999999999999" x14ac:dyDescent="0.25">
      <c r="A46" s="19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3.1.2</v>
      </c>
      <c r="B46" s="101" t="s">
        <v>50</v>
      </c>
      <c r="C46" s="20" t="s">
        <v>28</v>
      </c>
      <c r="D46" s="79"/>
      <c r="E46" s="94">
        <v>44402</v>
      </c>
      <c r="F46" s="84">
        <v>44415</v>
      </c>
      <c r="G46" s="95">
        <f>IF(OR(F46=0,E46=0)," - ",NETWORKDAYS.INTL(E46,F46,1,Dias_festivos!$A$3:$A$19))</f>
        <v>10</v>
      </c>
      <c r="H46" s="96">
        <v>0</v>
      </c>
      <c r="I46" s="21">
        <f t="shared" ref="I46:I47" si="12">IF(OR(F46=0,E46=0)," - ",F46-E46+1)</f>
        <v>14</v>
      </c>
      <c r="J46" s="5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60"/>
      <c r="BK46" s="60"/>
      <c r="BL46" s="60"/>
      <c r="BM46" s="60"/>
      <c r="BN46" s="60"/>
    </row>
    <row r="47" spans="1:66" s="26" customFormat="1" ht="17.399999999999999" x14ac:dyDescent="0.25">
      <c r="A47" s="19" t="str">
        <f>IF(ISERROR(VALUE(SUBSTITUTE(prevWBS,".",""))),"0.0.0.1",IF(ISERROR(FIND("`",SUBSTITUTE(prevWBS,".","`",3))),prevWBS&amp;".1",LEFT(prevWBS,FIND("`",SUBSTITUTE(prevWBS,".","`",3)))&amp;IF(ISERROR(FIND("`",SUBSTITUTE(prevWBS,".","`",4))),VALUE(RIGHT(prevWBS,LEN(prevWBS)-FIND("`",SUBSTITUTE(prevWBS,".","`",3))))+1,VALUE(MID(prevWBS,FIND("`",SUBSTITUTE(prevWBS,".","`",3))+1,(FIND("`",SUBSTITUTE(prevWBS,".","`",4))-FIND("`",SUBSTITUTE(prevWBS,".","`",3))-1)))+1)))</f>
        <v>3.1.2.1</v>
      </c>
      <c r="B47" s="102" t="s">
        <v>51</v>
      </c>
      <c r="C47" s="20" t="s">
        <v>28</v>
      </c>
      <c r="D47" s="35"/>
      <c r="E47" s="94">
        <v>44402</v>
      </c>
      <c r="F47" s="84">
        <v>44408</v>
      </c>
      <c r="G47" s="95">
        <f>IF(OR(F47=0,E47=0)," - ",NETWORKDAYS.INTL(E47,F47,1,Dias_festivos!$A$3:$A$19))</f>
        <v>5</v>
      </c>
      <c r="H47" s="96">
        <v>0</v>
      </c>
      <c r="I47" s="36">
        <f t="shared" si="12"/>
        <v>7</v>
      </c>
      <c r="J47" s="54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60"/>
      <c r="AM47" s="60"/>
      <c r="AN47" s="60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60"/>
      <c r="BK47" s="60"/>
      <c r="BL47" s="60"/>
      <c r="BM47" s="60"/>
      <c r="BN47" s="60"/>
    </row>
    <row r="48" spans="1:66" s="26" customFormat="1" ht="17.399999999999999" x14ac:dyDescent="0.25">
      <c r="A48" s="19" t="str">
        <f>IF(ISERROR(VALUE(SUBSTITUTE(prevWBS,".",""))),"0.0.0.1",IF(ISERROR(FIND("`",SUBSTITUTE(prevWBS,".","`",3))),prevWBS&amp;".1",LEFT(prevWBS,FIND("`",SUBSTITUTE(prevWBS,".","`",3)))&amp;IF(ISERROR(FIND("`",SUBSTITUTE(prevWBS,".","`",4))),VALUE(RIGHT(prevWBS,LEN(prevWBS)-FIND("`",SUBSTITUTE(prevWBS,".","`",3))))+1,VALUE(MID(prevWBS,FIND("`",SUBSTITUTE(prevWBS,".","`",3))+1,(FIND("`",SUBSTITUTE(prevWBS,".","`",4))-FIND("`",SUBSTITUTE(prevWBS,".","`",3))-1)))+1)))</f>
        <v>3.1.2.2</v>
      </c>
      <c r="B48" s="102" t="s">
        <v>52</v>
      </c>
      <c r="C48" s="20" t="s">
        <v>28</v>
      </c>
      <c r="D48" s="35"/>
      <c r="E48" s="94">
        <v>44409</v>
      </c>
      <c r="F48" s="84">
        <v>44415</v>
      </c>
      <c r="G48" s="95">
        <f>IF(OR(F48=0,E48=0)," - ",NETWORKDAYS.INTL(E48,F48,1,Dias_festivos!$A$3:$A$19))</f>
        <v>5</v>
      </c>
      <c r="H48" s="96">
        <v>0</v>
      </c>
      <c r="I48" s="36">
        <f t="shared" ref="I48" si="13">IF(OR(F48=0,E48=0)," - ",F48-E48+1)</f>
        <v>7</v>
      </c>
      <c r="J48" s="54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60"/>
      <c r="BK48" s="60"/>
      <c r="BL48" s="60"/>
      <c r="BM48" s="60"/>
      <c r="BN48" s="60"/>
    </row>
    <row r="49" spans="1:66" s="26" customFormat="1" ht="17.399999999999999" x14ac:dyDescent="0.25">
      <c r="A49" s="19" t="str">
        <f>IF(ISERROR(VALUE(SUBSTITUTE(prevWBS,".",""))),"0.0.0.1",IF(ISERROR(FIND("`",SUBSTITUTE(prevWBS,".","`",3))),prevWBS&amp;".1",LEFT(prevWBS,FIND("`",SUBSTITUTE(prevWBS,".","`",3)))&amp;IF(ISERROR(FIND("`",SUBSTITUTE(prevWBS,".","`",4))),VALUE(RIGHT(prevWBS,LEN(prevWBS)-FIND("`",SUBSTITUTE(prevWBS,".","`",3))))+1,VALUE(MID(prevWBS,FIND("`",SUBSTITUTE(prevWBS,".","`",3))+1,(FIND("`",SUBSTITUTE(prevWBS,".","`",4))-FIND("`",SUBSTITUTE(prevWBS,".","`",3))-1)))+1)))</f>
        <v>3.1.2.3</v>
      </c>
      <c r="B49" s="102" t="s">
        <v>53</v>
      </c>
      <c r="C49" s="20" t="s">
        <v>28</v>
      </c>
      <c r="D49" s="35"/>
      <c r="E49" s="94">
        <v>44409</v>
      </c>
      <c r="F49" s="84">
        <v>44415</v>
      </c>
      <c r="G49" s="95">
        <f>IF(OR(F49=0,E49=0)," - ",NETWORKDAYS.INTL(E49,F49,1,Dias_festivos!$A$3:$A$19))</f>
        <v>5</v>
      </c>
      <c r="H49" s="96">
        <v>0</v>
      </c>
      <c r="I49" s="36">
        <f t="shared" ref="I49:I50" si="14">IF(OR(F49=0,E49=0)," - ",F49-E49+1)</f>
        <v>7</v>
      </c>
      <c r="J49" s="54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60"/>
      <c r="BK49" s="60"/>
      <c r="BL49" s="60"/>
      <c r="BM49" s="60"/>
      <c r="BN49" s="60"/>
    </row>
    <row r="50" spans="1:66" s="20" customFormat="1" ht="17.399999999999999" x14ac:dyDescent="0.25">
      <c r="A50" s="1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3.2</v>
      </c>
      <c r="B50" s="78" t="s">
        <v>54</v>
      </c>
      <c r="C50" s="20" t="s">
        <v>28</v>
      </c>
      <c r="D50" s="79"/>
      <c r="E50" s="94">
        <v>44416</v>
      </c>
      <c r="F50" s="84">
        <v>44422</v>
      </c>
      <c r="G50" s="95">
        <f>IF(OR(F50=0,E50=0)," - ",NETWORKDAYS.INTL(E50,F50,1,Dias_festivos!$A$3:$A$19))</f>
        <v>5</v>
      </c>
      <c r="H50" s="96">
        <v>0</v>
      </c>
      <c r="I50" s="21">
        <f t="shared" si="14"/>
        <v>7</v>
      </c>
      <c r="J50" s="5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60"/>
      <c r="BK50" s="60"/>
      <c r="BL50" s="60"/>
      <c r="BM50" s="60"/>
      <c r="BN50" s="60"/>
    </row>
    <row r="51" spans="1:66" s="20" customFormat="1" ht="17.399999999999999" x14ac:dyDescent="0.25">
      <c r="A51" s="1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3.3</v>
      </c>
      <c r="B51" s="103" t="s">
        <v>68</v>
      </c>
      <c r="C51" s="20" t="s">
        <v>28</v>
      </c>
      <c r="D51" s="79"/>
      <c r="E51" s="94">
        <v>44416</v>
      </c>
      <c r="F51" s="84">
        <v>44422</v>
      </c>
      <c r="G51" s="95">
        <f>IF(OR(F51=0,E51=0)," - ",NETWORKDAYS.INTL(E51,F51,1,Dias_festivos!$A$3:$A$19))</f>
        <v>5</v>
      </c>
      <c r="H51" s="96">
        <v>0</v>
      </c>
      <c r="I51" s="21">
        <f t="shared" ref="I51" si="15">IF(OR(F51=0,E51=0)," - ",F51-E51+1)</f>
        <v>7</v>
      </c>
      <c r="J51" s="5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60"/>
      <c r="BK51" s="60"/>
      <c r="BL51" s="60"/>
      <c r="BM51" s="60"/>
      <c r="BN51" s="60"/>
    </row>
    <row r="52" spans="1:66" s="20" customFormat="1" ht="17.399999999999999" x14ac:dyDescent="0.25">
      <c r="A52" s="1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3.4</v>
      </c>
      <c r="B52" s="78" t="s">
        <v>55</v>
      </c>
      <c r="C52" s="20" t="s">
        <v>28</v>
      </c>
      <c r="D52" s="79"/>
      <c r="E52" s="94">
        <v>44423</v>
      </c>
      <c r="F52" s="84">
        <v>44429</v>
      </c>
      <c r="G52" s="95">
        <f>IF(OR(F52=0,E52=0)," - ",NETWORKDAYS.INTL(E52,F52,1,Dias_festivos!$A$3:$A$19))</f>
        <v>5</v>
      </c>
      <c r="H52" s="96">
        <v>0</v>
      </c>
      <c r="I52" s="21">
        <f t="shared" ref="I52" si="16">IF(OR(F52=0,E52=0)," - ",F52-E52+1)</f>
        <v>7</v>
      </c>
      <c r="J52" s="5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60"/>
      <c r="BK52" s="60"/>
      <c r="BL52" s="60"/>
      <c r="BM52" s="60"/>
      <c r="BN52" s="60"/>
    </row>
    <row r="53" spans="1:66" s="20" customFormat="1" ht="17.399999999999999" x14ac:dyDescent="0.25">
      <c r="A53" s="1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3.5</v>
      </c>
      <c r="B53" s="103" t="s">
        <v>74</v>
      </c>
      <c r="C53" s="20" t="s">
        <v>28</v>
      </c>
      <c r="D53" s="79"/>
      <c r="E53" s="94">
        <v>44430</v>
      </c>
      <c r="F53" s="84">
        <v>44436</v>
      </c>
      <c r="G53" s="95">
        <f>IF(OR(F53=0,E53=0)," - ",NETWORKDAYS.INTL(E53,F53,1,Dias_festivos!$A$3:$A$19))</f>
        <v>5</v>
      </c>
      <c r="H53" s="96">
        <v>0</v>
      </c>
      <c r="I53" s="21">
        <f t="shared" ref="I53" si="17">IF(OR(F53=0,E53=0)," - ",F53-E53+1)</f>
        <v>7</v>
      </c>
      <c r="J53" s="5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60"/>
      <c r="BK53" s="60"/>
      <c r="BL53" s="60"/>
      <c r="BM53" s="60"/>
      <c r="BN53" s="60"/>
    </row>
    <row r="54" spans="1:66" s="20" customFormat="1" ht="17.399999999999999" x14ac:dyDescent="0.25">
      <c r="A54" s="1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3.6</v>
      </c>
      <c r="B54" s="78" t="s">
        <v>56</v>
      </c>
      <c r="C54" s="20" t="s">
        <v>28</v>
      </c>
      <c r="D54" s="79"/>
      <c r="E54" s="94">
        <v>44437</v>
      </c>
      <c r="F54" s="84">
        <v>44452</v>
      </c>
      <c r="G54" s="95">
        <f>IF(OR(F54=0,E54=0)," - ",NETWORKDAYS.INTL(E54,F54,1,Dias_festivos!$A$3:$A$19))</f>
        <v>11</v>
      </c>
      <c r="H54" s="96">
        <v>0</v>
      </c>
      <c r="I54" s="21">
        <f t="shared" ref="I54:I55" si="18">IF(OR(F54=0,E54=0)," - ",F54-E54+1)</f>
        <v>16</v>
      </c>
      <c r="J54" s="5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</row>
    <row r="55" spans="1:66" s="20" customFormat="1" ht="17.399999999999999" x14ac:dyDescent="0.25">
      <c r="A55" s="19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3.6.1</v>
      </c>
      <c r="B55" s="101" t="s">
        <v>57</v>
      </c>
      <c r="C55" s="20" t="s">
        <v>28</v>
      </c>
      <c r="D55" s="79"/>
      <c r="E55" s="94">
        <v>44437</v>
      </c>
      <c r="F55" s="84">
        <v>44443</v>
      </c>
      <c r="G55" s="95">
        <f>IF(OR(F55=0,E55=0)," - ",NETWORKDAYS.INTL(E55,F55,1,Dias_festivos!$A$3:$A$19))</f>
        <v>5</v>
      </c>
      <c r="H55" s="96">
        <v>0</v>
      </c>
      <c r="I55" s="21">
        <f t="shared" si="18"/>
        <v>7</v>
      </c>
      <c r="J55" s="5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  <c r="BN55" s="60"/>
    </row>
    <row r="56" spans="1:66" s="20" customFormat="1" ht="17.399999999999999" x14ac:dyDescent="0.25">
      <c r="A56" s="19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3.6.2</v>
      </c>
      <c r="B56" s="101" t="s">
        <v>58</v>
      </c>
      <c r="C56" s="20" t="s">
        <v>28</v>
      </c>
      <c r="D56" s="79"/>
      <c r="E56" s="94">
        <v>44444</v>
      </c>
      <c r="F56" s="84">
        <v>44452</v>
      </c>
      <c r="G56" s="95">
        <f>IF(OR(F56=0,E56=0)," - ",NETWORKDAYS.INTL(E56,F56,1,Dias_festivos!$A$3:$A$19))</f>
        <v>6</v>
      </c>
      <c r="H56" s="96">
        <v>0</v>
      </c>
      <c r="I56" s="21">
        <f t="shared" ref="I56:I59" si="19">IF(OR(F56=0,E56=0)," - ",F56-E56+1)</f>
        <v>9</v>
      </c>
      <c r="J56" s="5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60"/>
      <c r="BK56" s="60"/>
      <c r="BL56" s="60"/>
      <c r="BM56" s="60"/>
      <c r="BN56" s="60"/>
    </row>
    <row r="57" spans="1:66" s="15" customFormat="1" ht="17.399999999999999" x14ac:dyDescent="0.25">
      <c r="A57" s="13" t="str">
        <f>IF(ISERROR(VALUE(SUBSTITUTE(prevWBS,".",""))),"1",IF(ISERROR(FIND("`",SUBSTITUTE(prevWBS,".","`",1))),TEXT(VALUE(prevWBS)+1,"#"),TEXT(VALUE(LEFT(prevWBS,FIND("`",SUBSTITUTE(prevWBS,".","`",1))-1))+1,"#")))</f>
        <v>4</v>
      </c>
      <c r="B57" s="14" t="s">
        <v>67</v>
      </c>
      <c r="D57" s="16"/>
      <c r="E57" s="55"/>
      <c r="F57" s="55" t="str">
        <f>IF(ISBLANK(E57)," - ",IF(#REF!=0,E57,E57+#REF!-1))</f>
        <v xml:space="preserve"> - </v>
      </c>
      <c r="G57" s="18" t="str">
        <f>IF(OR(F57=0,E57=0)," - ",NETWORKDAYS.INTL(E57,F57,1,Dias_festivos!$A$3:$A$19))</f>
        <v xml:space="preserve"> - </v>
      </c>
      <c r="H57" s="17"/>
      <c r="I57" s="18" t="str">
        <f t="shared" si="19"/>
        <v xml:space="preserve"> - </v>
      </c>
      <c r="J57" s="51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  <c r="AY57" s="62"/>
      <c r="AZ57" s="62"/>
      <c r="BA57" s="62"/>
      <c r="BB57" s="62"/>
      <c r="BC57" s="62"/>
      <c r="BD57" s="62"/>
      <c r="BE57" s="62"/>
      <c r="BF57" s="62"/>
      <c r="BG57" s="62"/>
      <c r="BH57" s="62"/>
      <c r="BI57" s="62"/>
      <c r="BJ57" s="62"/>
      <c r="BK57" s="62"/>
      <c r="BL57" s="62"/>
      <c r="BM57" s="62"/>
      <c r="BN57" s="62"/>
    </row>
    <row r="58" spans="1:66" s="20" customFormat="1" ht="17.399999999999999" x14ac:dyDescent="0.25">
      <c r="A58" s="1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4.1</v>
      </c>
      <c r="B58" s="78" t="s">
        <v>64</v>
      </c>
      <c r="C58" s="20" t="s">
        <v>28</v>
      </c>
      <c r="D58" s="79"/>
      <c r="E58" s="94">
        <v>44453</v>
      </c>
      <c r="F58" s="84">
        <v>44460</v>
      </c>
      <c r="G58" s="95">
        <f>IF(OR(F58=0,E58=0)," - ",NETWORKDAYS.INTL(E58,F58,1,Dias_festivos!$A$3:$A$19))</f>
        <v>6</v>
      </c>
      <c r="H58" s="96">
        <v>0</v>
      </c>
      <c r="I58" s="21">
        <f t="shared" si="19"/>
        <v>8</v>
      </c>
      <c r="J58" s="5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60"/>
      <c r="BK58" s="60"/>
      <c r="BL58" s="60"/>
      <c r="BM58" s="60"/>
      <c r="BN58" s="60"/>
    </row>
    <row r="59" spans="1:66" s="20" customFormat="1" ht="17.25" customHeight="1" x14ac:dyDescent="0.25">
      <c r="A59" s="19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4.1.1</v>
      </c>
      <c r="B59" s="101" t="s">
        <v>65</v>
      </c>
      <c r="C59" s="20" t="s">
        <v>28</v>
      </c>
      <c r="D59" s="79"/>
      <c r="E59" s="94">
        <v>44453</v>
      </c>
      <c r="F59" s="84">
        <v>44460</v>
      </c>
      <c r="G59" s="95">
        <f>IF(OR(F59=0,E59=0)," - ",NETWORKDAYS.INTL(E59,F59,1,Dias_festivos!$A$3:$A$19))</f>
        <v>6</v>
      </c>
      <c r="H59" s="96">
        <v>0</v>
      </c>
      <c r="I59" s="21">
        <f t="shared" si="19"/>
        <v>8</v>
      </c>
      <c r="J59" s="5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</row>
    <row r="60" spans="1:66" s="20" customFormat="1" ht="17.399999999999999" x14ac:dyDescent="0.25">
      <c r="A60" s="1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4.2</v>
      </c>
      <c r="B60" s="78" t="s">
        <v>66</v>
      </c>
      <c r="C60" s="20" t="s">
        <v>28</v>
      </c>
      <c r="D60" s="79"/>
      <c r="E60" s="94">
        <v>44460</v>
      </c>
      <c r="F60" s="84">
        <v>44460</v>
      </c>
      <c r="G60" s="95">
        <f>IF(OR(F60=0,E60=0)," - ",NETWORKDAYS.INTL(E60,F60,1,Dias_festivos!$A$3:$A$19))</f>
        <v>1</v>
      </c>
      <c r="H60" s="96">
        <v>0</v>
      </c>
      <c r="I60" s="21">
        <f t="shared" ref="I60" si="20">IF(OR(F60=0,E60=0)," - ",F60-E60+1)</f>
        <v>1</v>
      </c>
      <c r="J60" s="5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60"/>
      <c r="BK60" s="60"/>
      <c r="BL60" s="60"/>
      <c r="BM60" s="60"/>
      <c r="BN60" s="60"/>
    </row>
    <row r="61" spans="1:66" s="26" customFormat="1" ht="17.399999999999999" x14ac:dyDescent="0.25">
      <c r="A61" s="19"/>
      <c r="B61" s="22"/>
      <c r="C61" s="22"/>
      <c r="D61" s="23"/>
      <c r="E61" s="56"/>
      <c r="F61" s="56"/>
      <c r="G61" s="25"/>
      <c r="H61" s="24"/>
      <c r="I61" s="25"/>
      <c r="J61" s="52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60"/>
      <c r="BK61" s="60"/>
      <c r="BL61" s="60"/>
      <c r="BM61" s="60"/>
      <c r="BN61" s="60"/>
    </row>
    <row r="62" spans="1:66" s="26" customFormat="1" ht="17.399999999999999" x14ac:dyDescent="0.25">
      <c r="A62" s="19"/>
      <c r="B62" s="22"/>
      <c r="C62" s="22"/>
      <c r="D62" s="23"/>
      <c r="E62" s="56"/>
      <c r="F62" s="56"/>
      <c r="G62" s="25"/>
      <c r="H62" s="24"/>
      <c r="I62" s="25"/>
      <c r="J62" s="52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60"/>
      <c r="BK62" s="60"/>
      <c r="BL62" s="60"/>
      <c r="BM62" s="60"/>
      <c r="BN62" s="60"/>
    </row>
    <row r="63" spans="1:66" s="26" customFormat="1" ht="17.399999999999999" x14ac:dyDescent="0.25">
      <c r="A63" s="19"/>
      <c r="B63" s="22"/>
      <c r="C63" s="22"/>
      <c r="D63" s="23"/>
      <c r="E63" s="56"/>
      <c r="F63" s="56"/>
      <c r="G63" s="25"/>
      <c r="H63" s="24"/>
      <c r="I63" s="25"/>
      <c r="J63" s="52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60"/>
      <c r="BK63" s="60"/>
      <c r="BL63" s="60"/>
      <c r="BM63" s="60"/>
      <c r="BN63" s="60"/>
    </row>
    <row r="64" spans="1:66" s="26" customFormat="1" ht="17.399999999999999" x14ac:dyDescent="0.25">
      <c r="A64" s="19"/>
      <c r="B64" s="22"/>
      <c r="C64" s="22"/>
      <c r="D64" s="23"/>
      <c r="E64" s="56"/>
      <c r="F64" s="56"/>
      <c r="G64" s="25"/>
      <c r="H64" s="24"/>
      <c r="I64" s="25"/>
      <c r="J64" s="52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60"/>
      <c r="BK64" s="60"/>
      <c r="BL64" s="60"/>
      <c r="BM64" s="60"/>
      <c r="BN64" s="60"/>
    </row>
    <row r="65" spans="1:66" s="31" customFormat="1" ht="17.399999999999999" x14ac:dyDescent="0.25">
      <c r="A65" s="27" t="s">
        <v>14</v>
      </c>
      <c r="B65" s="28"/>
      <c r="C65" s="29"/>
      <c r="D65" s="29"/>
      <c r="E65" s="57"/>
      <c r="F65" s="57"/>
      <c r="G65" s="30" t="str">
        <f>IF(OR(F65=0,E65=0)," - ",NETWORKDAYS.INTL(E65,F65,1,Dias_festivos!$A$3:$A$19))</f>
        <v xml:space="preserve"> - </v>
      </c>
      <c r="H65" s="30"/>
      <c r="I65" s="30" t="str">
        <f t="shared" ref="I65:I71" si="21">IF(OR(F65=0,E65=0)," - ",F65-E65+1)</f>
        <v xml:space="preserve"> - </v>
      </c>
      <c r="J65" s="53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60"/>
      <c r="BK65" s="60"/>
      <c r="BL65" s="60"/>
      <c r="BM65" s="60"/>
      <c r="BN65" s="60"/>
    </row>
    <row r="66" spans="1:66" s="26" customFormat="1" ht="17.399999999999999" x14ac:dyDescent="0.25">
      <c r="A66" s="32" t="s">
        <v>15</v>
      </c>
      <c r="B66" s="33"/>
      <c r="C66" s="33"/>
      <c r="D66" s="33"/>
      <c r="E66" s="58"/>
      <c r="F66" s="58"/>
      <c r="G66" s="33" t="str">
        <f>IF(OR(F66=0,E66=0)," - ",NETWORKDAYS.INTL(E66,F66,1,Dias_festivos!$A$3:$A$19))</f>
        <v xml:space="preserve"> - </v>
      </c>
      <c r="H66" s="33"/>
      <c r="I66" s="33" t="str">
        <f t="shared" si="21"/>
        <v xml:space="preserve"> - </v>
      </c>
      <c r="J66" s="53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60"/>
      <c r="BK66" s="60"/>
      <c r="BL66" s="60"/>
      <c r="BM66" s="60"/>
      <c r="BN66" s="60"/>
    </row>
    <row r="67" spans="1:66" s="26" customFormat="1" ht="17.399999999999999" x14ac:dyDescent="0.25">
      <c r="A67" s="81" t="str">
        <f>IF(ISERROR(VALUE(SUBSTITUTE(prevWBS,".",""))),"1",IF(ISERROR(FIND("`",SUBSTITUTE(prevWBS,".","`",1))),TEXT(VALUE(prevWBS)+1,"#"),TEXT(VALUE(LEFT(prevWBS,FIND("`",SUBSTITUTE(prevWBS,".","`",1))-1))+1,"#")))</f>
        <v>1</v>
      </c>
      <c r="B67" s="82" t="s">
        <v>8</v>
      </c>
      <c r="C67" s="34"/>
      <c r="D67" s="35"/>
      <c r="E67" s="94"/>
      <c r="F67" s="84" t="str">
        <f>IF(ISBLANK(E67)," - ",IF(#REF!=0,E67,E67+#REF!-1))</f>
        <v xml:space="preserve"> - </v>
      </c>
      <c r="G67" s="36" t="str">
        <f>IF(OR(F67=0,E67=0)," - ",NETWORKDAYS.INTL(E67,F67,1,Dias_festivos!$A$3:$A$19))</f>
        <v xml:space="preserve"> - </v>
      </c>
      <c r="H67" s="96"/>
      <c r="I67" s="36" t="str">
        <f t="shared" si="21"/>
        <v xml:space="preserve"> - </v>
      </c>
      <c r="J67" s="54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60"/>
      <c r="BK67" s="60"/>
      <c r="BL67" s="60"/>
      <c r="BM67" s="60"/>
      <c r="BN67" s="60"/>
    </row>
    <row r="68" spans="1:66" s="26" customFormat="1" ht="17.399999999999999" x14ac:dyDescent="0.25">
      <c r="A68" s="1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1.1</v>
      </c>
      <c r="B68" s="37" t="s">
        <v>9</v>
      </c>
      <c r="C68" s="37"/>
      <c r="D68" s="35"/>
      <c r="E68" s="94"/>
      <c r="F68" s="84" t="str">
        <f>IF(ISBLANK(E68)," - ",IF(#REF!=0,E68,E68+#REF!-1))</f>
        <v xml:space="preserve"> - </v>
      </c>
      <c r="G68" s="36" t="str">
        <f>IF(OR(F68=0,E68=0)," - ",NETWORKDAYS.INTL(E68,F68,1,Dias_festivos!$A$3:$A$19))</f>
        <v xml:space="preserve"> - </v>
      </c>
      <c r="H68" s="96"/>
      <c r="I68" s="36" t="str">
        <f t="shared" si="21"/>
        <v xml:space="preserve"> - </v>
      </c>
      <c r="J68" s="54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60"/>
      <c r="BK68" s="60"/>
      <c r="BL68" s="60"/>
      <c r="BM68" s="60"/>
      <c r="BN68" s="60"/>
    </row>
    <row r="69" spans="1:66" s="26" customFormat="1" ht="17.399999999999999" x14ac:dyDescent="0.25">
      <c r="A69" s="19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1.1.1</v>
      </c>
      <c r="B69" s="38" t="s">
        <v>10</v>
      </c>
      <c r="C69" s="37"/>
      <c r="D69" s="35"/>
      <c r="E69" s="94"/>
      <c r="F69" s="84" t="str">
        <f>IF(ISBLANK(E69)," - ",IF(#REF!=0,E69,E69+#REF!-1))</f>
        <v xml:space="preserve"> - </v>
      </c>
      <c r="G69" s="36" t="str">
        <f>IF(OR(F69=0,E69=0)," - ",NETWORKDAYS.INTL(E69,F69,1,Dias_festivos!$A$3:$A$19))</f>
        <v xml:space="preserve"> - </v>
      </c>
      <c r="H69" s="96"/>
      <c r="I69" s="36" t="str">
        <f t="shared" si="21"/>
        <v xml:space="preserve"> - </v>
      </c>
      <c r="J69" s="54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60"/>
      <c r="BK69" s="60"/>
      <c r="BL69" s="60"/>
      <c r="BM69" s="60"/>
      <c r="BN69" s="60"/>
    </row>
    <row r="70" spans="1:66" s="26" customFormat="1" ht="17.399999999999999" x14ac:dyDescent="0.25">
      <c r="A70" s="19" t="str">
        <f>IF(ISERROR(VALUE(SUBSTITUTE(prevWBS,".",""))),"0.0.0.1",IF(ISERROR(FIND("`",SUBSTITUTE(prevWBS,".","`",3))),prevWBS&amp;".1",LEFT(prevWBS,FIND("`",SUBSTITUTE(prevWBS,".","`",3)))&amp;IF(ISERROR(FIND("`",SUBSTITUTE(prevWBS,".","`",4))),VALUE(RIGHT(prevWBS,LEN(prevWBS)-FIND("`",SUBSTITUTE(prevWBS,".","`",3))))+1,VALUE(MID(prevWBS,FIND("`",SUBSTITUTE(prevWBS,".","`",3))+1,(FIND("`",SUBSTITUTE(prevWBS,".","`",4))-FIND("`",SUBSTITUTE(prevWBS,".","`",3))-1)))+1)))</f>
        <v>1.1.1.1</v>
      </c>
      <c r="B70" s="38" t="s">
        <v>11</v>
      </c>
      <c r="C70" s="37"/>
      <c r="D70" s="35"/>
      <c r="E70" s="94"/>
      <c r="F70" s="84" t="str">
        <f>IF(ISBLANK(E70)," - ",IF(#REF!=0,E70,E70+#REF!-1))</f>
        <v xml:space="preserve"> - </v>
      </c>
      <c r="G70" s="36" t="str">
        <f>IF(OR(F70=0,E70=0)," - ",NETWORKDAYS.INTL(E70,F70,1,Dias_festivos!$A$3:$A$19))</f>
        <v xml:space="preserve"> - </v>
      </c>
      <c r="H70" s="96"/>
      <c r="I70" s="36" t="str">
        <f t="shared" si="21"/>
        <v xml:space="preserve"> - </v>
      </c>
      <c r="J70" s="54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60"/>
      <c r="BK70" s="60"/>
      <c r="BL70" s="60"/>
      <c r="BM70" s="60"/>
      <c r="BN70" s="60"/>
    </row>
    <row r="71" spans="1:66" s="26" customFormat="1" ht="17.399999999999999" x14ac:dyDescent="0.25">
      <c r="A71" s="19" t="str">
        <f>IF(ISERROR(VALUE(SUBSTITUTE(prevWBS,".",""))),"0.0.0.0.1",IF(ISERROR(FIND("`",SUBSTITUTE(prevWBS,".","`",4))),prevWBS&amp;".1",LEFT(prevWBS,FIND("`",SUBSTITUTE(prevWBS,".","`",4)))&amp;IF(ISERROR(FIND("`",SUBSTITUTE(prevWBS,".","`",5))),VALUE(RIGHT(prevWBS,LEN(prevWBS)-FIND("`",SUBSTITUTE(prevWBS,".","`",4))))+1,VALUE(MID(prevWBS,FIND("`",SUBSTITUTE(prevWBS,".","`",4))+1,(FIND("`",SUBSTITUTE(prevWBS,".","`",5))-FIND("`",SUBSTITUTE(prevWBS,".","`",4))-1)))+1)))</f>
        <v>1.1.1.1.1</v>
      </c>
      <c r="B71" s="38" t="s">
        <v>12</v>
      </c>
      <c r="C71" s="37"/>
      <c r="D71" s="35"/>
      <c r="E71" s="94"/>
      <c r="F71" s="84" t="str">
        <f>IF(ISBLANK(E71)," - ",IF(#REF!=0,E71,E71+#REF!-1))</f>
        <v xml:space="preserve"> - </v>
      </c>
      <c r="G71" s="36" t="str">
        <f>IF(OR(F71=0,E71=0)," - ",NETWORKDAYS.INTL(E71,F71,1,Dias_festivos!$A$3:$A$19))</f>
        <v xml:space="preserve"> - </v>
      </c>
      <c r="H71" s="96"/>
      <c r="I71" s="36" t="str">
        <f t="shared" si="21"/>
        <v xml:space="preserve"> - </v>
      </c>
      <c r="J71" s="54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60"/>
      <c r="BK71" s="60"/>
      <c r="BL71" s="60"/>
      <c r="BM71" s="60"/>
      <c r="BN71" s="60"/>
    </row>
  </sheetData>
  <sheetProtection formatCells="0" formatColumns="0" formatRows="0" insertRows="0" deleteRows="0"/>
  <mergeCells count="19">
    <mergeCell ref="C1:F2"/>
    <mergeCell ref="K1:AE1"/>
    <mergeCell ref="K5:Q5"/>
    <mergeCell ref="R5:X5"/>
    <mergeCell ref="Y5:AE5"/>
    <mergeCell ref="AF5:AL5"/>
    <mergeCell ref="C6:E6"/>
    <mergeCell ref="K6:Q6"/>
    <mergeCell ref="R6:X6"/>
    <mergeCell ref="Y6:AE6"/>
    <mergeCell ref="AF6:AL6"/>
    <mergeCell ref="AT6:AZ6"/>
    <mergeCell ref="BA6:BG6"/>
    <mergeCell ref="BH6:BN6"/>
    <mergeCell ref="AM5:AS5"/>
    <mergeCell ref="AT5:AZ5"/>
    <mergeCell ref="BA5:BG5"/>
    <mergeCell ref="BH5:BN5"/>
    <mergeCell ref="AM6:AS6"/>
  </mergeCells>
  <conditionalFormatting sqref="K7:BN8">
    <cfRule type="expression" dxfId="52" priority="297">
      <formula>K$7=TODAY()</formula>
    </cfRule>
  </conditionalFormatting>
  <conditionalFormatting sqref="K7:BN14 K61:BN70 K16:BN20 K42:BN45">
    <cfRule type="expression" dxfId="51" priority="296">
      <formula>K$7=TODAY()</formula>
    </cfRule>
  </conditionalFormatting>
  <conditionalFormatting sqref="H71">
    <cfRule type="dataBar" priority="217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{914CAAEF-181C-41C8-BF80-BD4B5073C559}</x14:id>
        </ext>
      </extLst>
    </cfRule>
  </conditionalFormatting>
  <conditionalFormatting sqref="K71:BN71">
    <cfRule type="expression" dxfId="50" priority="218">
      <formula>K$7=TODAY()</formula>
    </cfRule>
  </conditionalFormatting>
  <conditionalFormatting sqref="K9:BN14 K16:BN71">
    <cfRule type="expression" dxfId="49" priority="298">
      <formula>AND($E9&lt;=K$7,ROUNDDOWN(($F9-$E9+1)*$H9,0)+$E9-1&gt;=K$7)</formula>
    </cfRule>
    <cfRule type="expression" dxfId="48" priority="299">
      <formula>AND(NOT(ISBLANK($E9)),$E9&lt;=K$7,$F9&gt;=K$7)</formula>
    </cfRule>
  </conditionalFormatting>
  <conditionalFormatting sqref="H10:H14 H16:H17 H19:H42">
    <cfRule type="colorScale" priority="201">
      <colorScale>
        <cfvo type="num" val="0"/>
        <cfvo type="num" val="0.5"/>
        <cfvo type="num" val="0.8"/>
        <color rgb="FFF8696B"/>
        <color rgb="FFFFEB84"/>
        <color rgb="FF63BE7B"/>
      </colorScale>
    </cfRule>
  </conditionalFormatting>
  <conditionalFormatting sqref="K4">
    <cfRule type="expression" dxfId="47" priority="187">
      <formula>K$7&lt;=EOMONTH($K$7,0)</formula>
    </cfRule>
    <cfRule type="expression" dxfId="46" priority="188">
      <formula>AND(K$7&lt;=EOMONTH($K$7,1),K$7&gt;EOMONTH($K$7,0))</formula>
    </cfRule>
  </conditionalFormatting>
  <conditionalFormatting sqref="L4">
    <cfRule type="expression" dxfId="45" priority="184">
      <formula>AND(L$7&lt;=EOMONTH($K$7,2),L$7&gt;EOMONTH($K$7,0),L$7&gt;EOMONTH($K$7,1))</formula>
    </cfRule>
    <cfRule type="expression" dxfId="44" priority="185">
      <formula>L$7&lt;=EOMONTH($K$7,0)</formula>
    </cfRule>
    <cfRule type="expression" dxfId="43" priority="186">
      <formula>AND(L$7&lt;=EOMONTH($K$7,1),L$7&gt;EOMONTH($K$7,0))</formula>
    </cfRule>
  </conditionalFormatting>
  <conditionalFormatting sqref="M4:BN4">
    <cfRule type="expression" dxfId="42" priority="175">
      <formula>AND(M$7&lt;=EOMONTH($K$7,2),M$7&gt;EOMONTH($K$7,0),M$7&gt;EOMONTH($K$7,1))</formula>
    </cfRule>
    <cfRule type="expression" dxfId="41" priority="176">
      <formula>M$7&lt;=EOMONTH($K$7,0)</formula>
    </cfRule>
    <cfRule type="expression" dxfId="40" priority="177">
      <formula>AND(M$7&lt;=EOMONTH($K$7,1),M$7&gt;EOMONTH($K$7,0))</formula>
    </cfRule>
  </conditionalFormatting>
  <conditionalFormatting sqref="K15:BN15">
    <cfRule type="expression" dxfId="39" priority="172">
      <formula>K$7=TODAY()</formula>
    </cfRule>
  </conditionalFormatting>
  <conditionalFormatting sqref="K15:BN15">
    <cfRule type="expression" dxfId="38" priority="173">
      <formula>AND($E15&lt;=K$7,ROUNDDOWN(($F15-$E15+1)*$H15,0)+$E15-1&gt;=K$7)</formula>
    </cfRule>
    <cfRule type="expression" dxfId="37" priority="174">
      <formula>AND(NOT(ISBLANK($E15)),$E15&lt;=K$7,$F15&gt;=K$7)</formula>
    </cfRule>
  </conditionalFormatting>
  <conditionalFormatting sqref="H15">
    <cfRule type="colorScale" priority="171">
      <colorScale>
        <cfvo type="num" val="0"/>
        <cfvo type="num" val="0.5"/>
        <cfvo type="num" val="0.8"/>
        <color rgb="FFF8696B"/>
        <color rgb="FFFFEB84"/>
        <color rgb="FF63BE7B"/>
      </colorScale>
    </cfRule>
  </conditionalFormatting>
  <conditionalFormatting sqref="K22:BN22">
    <cfRule type="expression" dxfId="36" priority="160">
      <formula>K$7=TODAY()</formula>
    </cfRule>
  </conditionalFormatting>
  <conditionalFormatting sqref="K19:BN19">
    <cfRule type="expression" dxfId="35" priority="156">
      <formula>K$7=TODAY()</formula>
    </cfRule>
  </conditionalFormatting>
  <conditionalFormatting sqref="H19">
    <cfRule type="colorScale" priority="155">
      <colorScale>
        <cfvo type="num" val="0"/>
        <cfvo type="num" val="0.5"/>
        <cfvo type="num" val="0.8"/>
        <color rgb="FFF8696B"/>
        <color rgb="FFFFEB84"/>
        <color rgb="FF63BE7B"/>
      </colorScale>
    </cfRule>
  </conditionalFormatting>
  <conditionalFormatting sqref="K21:BN21">
    <cfRule type="expression" dxfId="34" priority="152">
      <formula>K$7=TODAY()</formula>
    </cfRule>
  </conditionalFormatting>
  <conditionalFormatting sqref="K23:BN23">
    <cfRule type="expression" dxfId="33" priority="148">
      <formula>K$7=TODAY()</formula>
    </cfRule>
  </conditionalFormatting>
  <conditionalFormatting sqref="K46:BN46">
    <cfRule type="expression" dxfId="32" priority="144">
      <formula>K$7=TODAY()</formula>
    </cfRule>
  </conditionalFormatting>
  <conditionalFormatting sqref="K47:BN47">
    <cfRule type="expression" dxfId="31" priority="140">
      <formula>K$7=TODAY()</formula>
    </cfRule>
  </conditionalFormatting>
  <conditionalFormatting sqref="K48:BN48">
    <cfRule type="expression" dxfId="30" priority="137">
      <formula>K$7=TODAY()</formula>
    </cfRule>
  </conditionalFormatting>
  <conditionalFormatting sqref="K49:BN49">
    <cfRule type="expression" dxfId="29" priority="134">
      <formula>K$7=TODAY()</formula>
    </cfRule>
  </conditionalFormatting>
  <conditionalFormatting sqref="K50:BN50">
    <cfRule type="expression" dxfId="28" priority="131">
      <formula>K$7=TODAY()</formula>
    </cfRule>
  </conditionalFormatting>
  <conditionalFormatting sqref="K51:BN51">
    <cfRule type="expression" dxfId="27" priority="127">
      <formula>K$7=TODAY()</formula>
    </cfRule>
  </conditionalFormatting>
  <conditionalFormatting sqref="K52:BN52">
    <cfRule type="expression" dxfId="26" priority="123">
      <formula>K$7=TODAY()</formula>
    </cfRule>
  </conditionalFormatting>
  <conditionalFormatting sqref="K53:BN53">
    <cfRule type="expression" dxfId="25" priority="119">
      <formula>K$7=TODAY()</formula>
    </cfRule>
  </conditionalFormatting>
  <conditionalFormatting sqref="K54:BN54">
    <cfRule type="expression" dxfId="24" priority="115">
      <formula>K$7=TODAY()</formula>
    </cfRule>
  </conditionalFormatting>
  <conditionalFormatting sqref="K55:BN55">
    <cfRule type="expression" dxfId="23" priority="111">
      <formula>K$7=TODAY()</formula>
    </cfRule>
  </conditionalFormatting>
  <conditionalFormatting sqref="K56:BN56">
    <cfRule type="expression" dxfId="22" priority="107">
      <formula>K$7=TODAY()</formula>
    </cfRule>
  </conditionalFormatting>
  <conditionalFormatting sqref="K57:BN57">
    <cfRule type="expression" dxfId="21" priority="103">
      <formula>K$7=TODAY()</formula>
    </cfRule>
  </conditionalFormatting>
  <conditionalFormatting sqref="H44:H56">
    <cfRule type="colorScale" priority="102">
      <colorScale>
        <cfvo type="num" val="0"/>
        <cfvo type="num" val="0.5"/>
        <cfvo type="num" val="0.8"/>
        <color rgb="FFF8696B"/>
        <color rgb="FFFFEB84"/>
        <color rgb="FF63BE7B"/>
      </colorScale>
    </cfRule>
  </conditionalFormatting>
  <conditionalFormatting sqref="K58:BN58">
    <cfRule type="expression" dxfId="20" priority="99">
      <formula>K$7=TODAY()</formula>
    </cfRule>
  </conditionalFormatting>
  <conditionalFormatting sqref="H58">
    <cfRule type="colorScale" priority="98">
      <colorScale>
        <cfvo type="num" val="0"/>
        <cfvo type="num" val="0.5"/>
        <cfvo type="num" val="0.8"/>
        <color rgb="FFF8696B"/>
        <color rgb="FFFFEB84"/>
        <color rgb="FF63BE7B"/>
      </colorScale>
    </cfRule>
  </conditionalFormatting>
  <conditionalFormatting sqref="K59:BN59">
    <cfRule type="expression" dxfId="19" priority="95">
      <formula>K$7=TODAY()</formula>
    </cfRule>
  </conditionalFormatting>
  <conditionalFormatting sqref="H59">
    <cfRule type="colorScale" priority="94">
      <colorScale>
        <cfvo type="num" val="0"/>
        <cfvo type="num" val="0.5"/>
        <cfvo type="num" val="0.8"/>
        <color rgb="FFF8696B"/>
        <color rgb="FFFFEB84"/>
        <color rgb="FF63BE7B"/>
      </colorScale>
    </cfRule>
  </conditionalFormatting>
  <conditionalFormatting sqref="K60:BN60">
    <cfRule type="expression" dxfId="18" priority="91">
      <formula>K$7=TODAY()</formula>
    </cfRule>
  </conditionalFormatting>
  <conditionalFormatting sqref="H60">
    <cfRule type="colorScale" priority="90">
      <colorScale>
        <cfvo type="num" val="0"/>
        <cfvo type="num" val="0.5"/>
        <cfvo type="num" val="0.8"/>
        <color rgb="FFF8696B"/>
        <color rgb="FFFFEB84"/>
        <color rgb="FF63BE7B"/>
      </colorScale>
    </cfRule>
  </conditionalFormatting>
  <conditionalFormatting sqref="K24:BN24">
    <cfRule type="expression" dxfId="17" priority="87">
      <formula>K$7=TODAY()</formula>
    </cfRule>
  </conditionalFormatting>
  <conditionalFormatting sqref="K28:BN28">
    <cfRule type="expression" dxfId="16" priority="83">
      <formula>K$7=TODAY()</formula>
    </cfRule>
  </conditionalFormatting>
  <conditionalFormatting sqref="K32:BN32">
    <cfRule type="expression" dxfId="15" priority="75">
      <formula>K$7=TODAY()</formula>
    </cfRule>
  </conditionalFormatting>
  <conditionalFormatting sqref="K36:BN36">
    <cfRule type="expression" dxfId="14" priority="71">
      <formula>K$7=TODAY()</formula>
    </cfRule>
  </conditionalFormatting>
  <conditionalFormatting sqref="K37:BN37">
    <cfRule type="expression" dxfId="13" priority="66">
      <formula>K$7=TODAY()</formula>
    </cfRule>
  </conditionalFormatting>
  <conditionalFormatting sqref="K29:BN29">
    <cfRule type="expression" dxfId="12" priority="62">
      <formula>K$7=TODAY()</formula>
    </cfRule>
  </conditionalFormatting>
  <conditionalFormatting sqref="K33:BN33">
    <cfRule type="expression" dxfId="11" priority="57">
      <formula>K$7=TODAY()</formula>
    </cfRule>
  </conditionalFormatting>
  <conditionalFormatting sqref="K41:BN42">
    <cfRule type="expression" dxfId="10" priority="54">
      <formula>K$7=TODAY()</formula>
    </cfRule>
  </conditionalFormatting>
  <conditionalFormatting sqref="H42">
    <cfRule type="colorScale" priority="53">
      <colorScale>
        <cfvo type="num" val="0"/>
        <cfvo type="num" val="0.5"/>
        <cfvo type="num" val="0.8"/>
        <color rgb="FFF8696B"/>
        <color rgb="FFFFEB84"/>
        <color rgb="FF63BE7B"/>
      </colorScale>
    </cfRule>
  </conditionalFormatting>
  <conditionalFormatting sqref="K27:BN27">
    <cfRule type="expression" dxfId="9" priority="49">
      <formula>K$7=TODAY()</formula>
    </cfRule>
  </conditionalFormatting>
  <conditionalFormatting sqref="K26:BN26">
    <cfRule type="expression" dxfId="8" priority="45">
      <formula>K$7=TODAY()</formula>
    </cfRule>
  </conditionalFormatting>
  <conditionalFormatting sqref="K25:BN25">
    <cfRule type="expression" dxfId="7" priority="41">
      <formula>K$7=TODAY()</formula>
    </cfRule>
  </conditionalFormatting>
  <conditionalFormatting sqref="K31:BN31">
    <cfRule type="expression" dxfId="6" priority="37">
      <formula>K$7=TODAY()</formula>
    </cfRule>
  </conditionalFormatting>
  <conditionalFormatting sqref="K30:BN30">
    <cfRule type="expression" dxfId="5" priority="33">
      <formula>K$7=TODAY()</formula>
    </cfRule>
  </conditionalFormatting>
  <conditionalFormatting sqref="K35:BN35">
    <cfRule type="expression" dxfId="4" priority="25">
      <formula>K$7=TODAY()</formula>
    </cfRule>
  </conditionalFormatting>
  <conditionalFormatting sqref="K34:BN34">
    <cfRule type="expression" dxfId="3" priority="21">
      <formula>K$7=TODAY()</formula>
    </cfRule>
  </conditionalFormatting>
  <conditionalFormatting sqref="K39:BN39">
    <cfRule type="expression" dxfId="2" priority="14">
      <formula>K$7=TODAY()</formula>
    </cfRule>
  </conditionalFormatting>
  <conditionalFormatting sqref="K38:BN38">
    <cfRule type="expression" dxfId="1" priority="10">
      <formula>K$7=TODAY()</formula>
    </cfRule>
  </conditionalFormatting>
  <conditionalFormatting sqref="K40:BN40">
    <cfRule type="expression" dxfId="0" priority="6">
      <formula>K$7=TODAY()</formula>
    </cfRule>
  </conditionalFormatting>
  <dataValidations disablePrompts="1" count="1">
    <dataValidation allowBlank="1" showInputMessage="1" promptTitle="Display Week" prompt="Enter the week number to display first in the Gantt Chart. The weeks are numbered starting from the week containing the Project Start Date." sqref="H5" xr:uid="{408D1435-E9EA-411D-9A31-1EA2DD7BCEB1}"/>
  </dataValidations>
  <pageMargins left="0.25" right="0.25" top="0.5" bottom="0.5" header="0.5" footer="0.25"/>
  <pageSetup scale="48" fitToHeight="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Scroll Bar 1">
              <controlPr defaultSize="0" print="0" autoPict="0">
                <anchor moveWithCells="1">
                  <from>
                    <xdr:col>9</xdr:col>
                    <xdr:colOff>60960</xdr:colOff>
                    <xdr:row>1</xdr:row>
                    <xdr:rowOff>76200</xdr:rowOff>
                  </from>
                  <to>
                    <xdr:col>27</xdr:col>
                    <xdr:colOff>68580</xdr:colOff>
                    <xdr:row>2</xdr:row>
                    <xdr:rowOff>68580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14CAAEF-181C-41C8-BF80-BD4B5073C55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H71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2AC32-2AE0-4933-81F3-978F4968CD89}">
  <sheetPr codeName="Hoja2"/>
  <dimension ref="A1:D37"/>
  <sheetViews>
    <sheetView workbookViewId="0">
      <selection activeCell="A3" sqref="A3"/>
    </sheetView>
  </sheetViews>
  <sheetFormatPr baseColWidth="10" defaultRowHeight="13.2" x14ac:dyDescent="0.25"/>
  <cols>
    <col min="1" max="1" width="13.109375" customWidth="1"/>
    <col min="2" max="2" width="5.88671875" customWidth="1"/>
  </cols>
  <sheetData>
    <row r="1" spans="1:4" ht="22.2" x14ac:dyDescent="0.25">
      <c r="A1" s="93" t="s">
        <v>4</v>
      </c>
      <c r="B1" s="85"/>
      <c r="C1" s="85"/>
    </row>
    <row r="2" spans="1:4" x14ac:dyDescent="0.25">
      <c r="A2" s="85"/>
      <c r="B2" s="85"/>
      <c r="C2" s="85"/>
    </row>
    <row r="3" spans="1:4" x14ac:dyDescent="0.25">
      <c r="A3" s="84">
        <v>44197</v>
      </c>
      <c r="B3" s="86">
        <f>DAY(A3)</f>
        <v>1</v>
      </c>
      <c r="C3" s="87" t="str">
        <f>TEXT(A3,"mmmm")</f>
        <v>enero</v>
      </c>
      <c r="D3" s="88" t="s">
        <v>29</v>
      </c>
    </row>
    <row r="4" spans="1:4" x14ac:dyDescent="0.25">
      <c r="A4" s="84">
        <v>44202</v>
      </c>
      <c r="B4" s="86">
        <f t="shared" ref="B4:B16" si="0">DAY(A4)</f>
        <v>6</v>
      </c>
      <c r="C4" s="87" t="str">
        <f t="shared" ref="C4:C16" si="1">TEXT(A4,"mmmm")</f>
        <v>enero</v>
      </c>
      <c r="D4" s="88" t="s">
        <v>30</v>
      </c>
    </row>
    <row r="5" spans="1:4" x14ac:dyDescent="0.25">
      <c r="A5" s="84">
        <v>44288</v>
      </c>
      <c r="B5" s="89">
        <f t="shared" si="0"/>
        <v>2</v>
      </c>
      <c r="C5" s="90" t="str">
        <f t="shared" si="1"/>
        <v>abril</v>
      </c>
      <c r="D5" s="88" t="s">
        <v>31</v>
      </c>
    </row>
    <row r="6" spans="1:4" x14ac:dyDescent="0.25">
      <c r="A6" s="84">
        <v>44291</v>
      </c>
      <c r="B6" s="86">
        <f t="shared" si="0"/>
        <v>5</v>
      </c>
      <c r="C6" s="87" t="str">
        <f t="shared" si="1"/>
        <v>abril</v>
      </c>
      <c r="D6" s="88" t="s">
        <v>32</v>
      </c>
    </row>
    <row r="7" spans="1:4" x14ac:dyDescent="0.25">
      <c r="A7" s="84">
        <v>44317</v>
      </c>
      <c r="B7" s="89">
        <f t="shared" si="0"/>
        <v>1</v>
      </c>
      <c r="C7" s="90" t="str">
        <f t="shared" si="1"/>
        <v>mayo</v>
      </c>
      <c r="D7" s="88" t="s">
        <v>33</v>
      </c>
    </row>
    <row r="8" spans="1:4" x14ac:dyDescent="0.25">
      <c r="A8" s="84">
        <v>44340</v>
      </c>
      <c r="B8" s="89">
        <f t="shared" si="0"/>
        <v>24</v>
      </c>
      <c r="C8" s="90" t="str">
        <f t="shared" si="1"/>
        <v>mayo</v>
      </c>
      <c r="D8" s="88" t="s">
        <v>34</v>
      </c>
    </row>
    <row r="9" spans="1:4" x14ac:dyDescent="0.25">
      <c r="A9" s="84">
        <v>44371</v>
      </c>
      <c r="B9" s="89">
        <f t="shared" si="0"/>
        <v>24</v>
      </c>
      <c r="C9" s="90" t="str">
        <f t="shared" si="1"/>
        <v>junio</v>
      </c>
      <c r="D9" s="88" t="s">
        <v>35</v>
      </c>
    </row>
    <row r="10" spans="1:4" x14ac:dyDescent="0.25">
      <c r="A10" s="84">
        <v>44450</v>
      </c>
      <c r="B10" s="86">
        <f t="shared" si="0"/>
        <v>11</v>
      </c>
      <c r="C10" s="87" t="str">
        <f t="shared" si="1"/>
        <v>septiembre</v>
      </c>
      <c r="D10" s="88" t="s">
        <v>36</v>
      </c>
    </row>
    <row r="11" spans="1:4" x14ac:dyDescent="0.25">
      <c r="A11" s="84">
        <v>44463</v>
      </c>
      <c r="B11" s="86">
        <f t="shared" si="0"/>
        <v>24</v>
      </c>
      <c r="C11" s="87" t="str">
        <f t="shared" si="1"/>
        <v>septiembre</v>
      </c>
      <c r="D11" s="88" t="s">
        <v>37</v>
      </c>
    </row>
    <row r="12" spans="1:4" x14ac:dyDescent="0.25">
      <c r="A12" s="84">
        <v>44481</v>
      </c>
      <c r="B12" s="89">
        <f t="shared" si="0"/>
        <v>12</v>
      </c>
      <c r="C12" s="90" t="str">
        <f t="shared" si="1"/>
        <v>octubre</v>
      </c>
      <c r="D12" s="88" t="s">
        <v>38</v>
      </c>
    </row>
    <row r="13" spans="1:4" x14ac:dyDescent="0.25">
      <c r="A13" s="84">
        <v>44501</v>
      </c>
      <c r="B13" s="86">
        <f t="shared" si="0"/>
        <v>1</v>
      </c>
      <c r="C13" s="87" t="str">
        <f t="shared" si="1"/>
        <v>noviembre</v>
      </c>
      <c r="D13" s="88" t="s">
        <v>39</v>
      </c>
    </row>
    <row r="14" spans="1:4" x14ac:dyDescent="0.25">
      <c r="A14" s="84">
        <v>44536</v>
      </c>
      <c r="B14" s="89">
        <f t="shared" si="0"/>
        <v>6</v>
      </c>
      <c r="C14" s="90" t="str">
        <f t="shared" si="1"/>
        <v>diciembre</v>
      </c>
      <c r="D14" s="88" t="s">
        <v>40</v>
      </c>
    </row>
    <row r="15" spans="1:4" x14ac:dyDescent="0.25">
      <c r="A15" s="84">
        <v>44538</v>
      </c>
      <c r="B15" s="86">
        <f t="shared" si="0"/>
        <v>8</v>
      </c>
      <c r="C15" s="87" t="str">
        <f t="shared" si="1"/>
        <v>diciembre</v>
      </c>
      <c r="D15" s="88" t="s">
        <v>41</v>
      </c>
    </row>
    <row r="16" spans="1:4" x14ac:dyDescent="0.25">
      <c r="A16" s="84">
        <v>44555</v>
      </c>
      <c r="B16" s="89">
        <f t="shared" si="0"/>
        <v>25</v>
      </c>
      <c r="C16" s="90" t="str">
        <f t="shared" si="1"/>
        <v>diciembre</v>
      </c>
      <c r="D16" s="88" t="s">
        <v>42</v>
      </c>
    </row>
    <row r="17" spans="1:4" x14ac:dyDescent="0.25">
      <c r="A17" s="84"/>
      <c r="B17" s="89"/>
      <c r="C17" s="90"/>
      <c r="D17" s="88"/>
    </row>
    <row r="18" spans="1:4" x14ac:dyDescent="0.25">
      <c r="A18" s="84"/>
      <c r="B18" s="89"/>
      <c r="C18" s="90"/>
      <c r="D18" s="88"/>
    </row>
    <row r="19" spans="1:4" x14ac:dyDescent="0.25">
      <c r="A19" s="84"/>
      <c r="B19" s="86"/>
      <c r="C19" s="87"/>
      <c r="D19" s="88"/>
    </row>
    <row r="24" spans="1:4" x14ac:dyDescent="0.25">
      <c r="A24" s="100"/>
      <c r="B24" s="100"/>
    </row>
    <row r="25" spans="1:4" x14ac:dyDescent="0.25">
      <c r="A25" s="100"/>
    </row>
    <row r="26" spans="1:4" x14ac:dyDescent="0.25">
      <c r="A26" s="100"/>
    </row>
    <row r="27" spans="1:4" x14ac:dyDescent="0.25">
      <c r="A27" s="100"/>
    </row>
    <row r="28" spans="1:4" x14ac:dyDescent="0.25">
      <c r="A28" s="100"/>
    </row>
    <row r="29" spans="1:4" x14ac:dyDescent="0.25">
      <c r="A29" s="100"/>
    </row>
    <row r="30" spans="1:4" x14ac:dyDescent="0.25">
      <c r="A30" s="100"/>
    </row>
    <row r="31" spans="1:4" x14ac:dyDescent="0.25">
      <c r="A31" s="100"/>
    </row>
    <row r="32" spans="1:4" x14ac:dyDescent="0.25">
      <c r="A32" s="100"/>
    </row>
    <row r="33" spans="1:1" x14ac:dyDescent="0.25">
      <c r="A33" s="100"/>
    </row>
    <row r="34" spans="1:1" x14ac:dyDescent="0.25">
      <c r="A34" s="100"/>
    </row>
    <row r="35" spans="1:1" x14ac:dyDescent="0.25">
      <c r="A35" s="100"/>
    </row>
    <row r="36" spans="1:1" x14ac:dyDescent="0.25">
      <c r="A36" s="100"/>
    </row>
    <row r="37" spans="1:1" x14ac:dyDescent="0.25">
      <c r="A37" s="10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GanttChart</vt:lpstr>
      <vt:lpstr>Dias_festivos</vt:lpstr>
      <vt:lpstr>GanttChart!Área_de_impresión</vt:lpstr>
      <vt:lpstr>GanttChart!prevWBS</vt:lpstr>
      <vt:lpstr>GanttChart!Títulos_a_imprimir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 Chart Template</dc:title>
  <dc:creator>Vertex42.com</dc:creator>
  <dc:description>(c) 2006-2018 Vertex42 LLC. All Rights Reserved.</dc:description>
  <cp:lastModifiedBy>Jorge Balderas Rodriguez</cp:lastModifiedBy>
  <cp:lastPrinted>2018-02-12T20:25:38Z</cp:lastPrinted>
  <dcterms:created xsi:type="dcterms:W3CDTF">2010-06-09T16:05:03Z</dcterms:created>
  <dcterms:modified xsi:type="dcterms:W3CDTF">2021-06-14T19:17:58Z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2018 Vertex42 LLC</vt:lpwstr>
  </property>
  <property fmtid="{D5CDD505-2E9C-101B-9397-08002B2CF9AE}" pid="3" name="Version">
    <vt:lpwstr>3.1.0</vt:lpwstr>
  </property>
  <property fmtid="{D5CDD505-2E9C-101B-9397-08002B2CF9AE}" pid="4" name="Source">
    <vt:lpwstr>https://www.vertex42.com/ExcelTemplates/excel-gantt-chart.html</vt:lpwstr>
  </property>
</Properties>
</file>