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kbcconsultants-my.sharepoint.com/personal/t_gaub_kbc-consultants_com/Documents/Dokumente/Masterarbeit/06_GitHub/"/>
    </mc:Choice>
  </mc:AlternateContent>
  <xr:revisionPtr revIDLastSave="4880" documentId="13_ncr:1_{88A93FC4-286D-4285-8525-874D7EBEC26F}" xr6:coauthVersionLast="47" xr6:coauthVersionMax="47" xr10:uidLastSave="{7249A963-ABC3-4859-A22D-8B11BF31B85F}"/>
  <bookViews>
    <workbookView xWindow="-108" yWindow="-108" windowWidth="23256" windowHeight="12456" xr2:uid="{673855B2-B6CE-4D11-B292-8190FC9478B7}"/>
  </bookViews>
  <sheets>
    <sheet name="SLR - 26.07.2025" sheetId="1" r:id="rId1"/>
    <sheet name="Inclusion- &amp; Exclusion-Criteria" sheetId="5" r:id="rId2"/>
    <sheet name="Identified Datasets" sheetId="4" r:id="rId3"/>
    <sheet name="Full References - 26.07.2025"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81" i="1" l="1"/>
  <c r="Y102" i="1"/>
  <c r="Y107" i="1"/>
  <c r="Y145" i="1"/>
  <c r="Q61" i="1"/>
  <c r="Q41" i="1"/>
  <c r="Q94" i="1"/>
  <c r="P103" i="1" l="1"/>
  <c r="X24" i="1"/>
  <c r="AF24" i="1"/>
  <c r="Q24" i="1"/>
  <c r="P24" i="1"/>
  <c r="AF137" i="1"/>
  <c r="Q137" i="1"/>
  <c r="P137" i="1"/>
  <c r="V85" i="1" l="1"/>
  <c r="P85" i="1"/>
  <c r="AF86" i="1"/>
  <c r="P86" i="1"/>
  <c r="Q86" i="1" s="1"/>
  <c r="X81" i="1"/>
  <c r="W81" i="1"/>
  <c r="V54" i="1"/>
  <c r="AF33" i="1" l="1"/>
  <c r="Q89" i="1"/>
  <c r="P89" i="1"/>
  <c r="P84" i="1"/>
  <c r="Q67" i="1"/>
  <c r="P67" i="1"/>
  <c r="AB67" i="1"/>
  <c r="P107" i="1"/>
  <c r="Q23" i="1"/>
  <c r="X135" i="1"/>
  <c r="W135" i="1"/>
  <c r="V135" i="1"/>
  <c r="F105" i="1"/>
  <c r="AF42" i="1"/>
  <c r="W42" i="1"/>
  <c r="F134" i="1"/>
  <c r="X82" i="1"/>
  <c r="W82" i="1"/>
  <c r="V82" i="1"/>
  <c r="P82" i="1"/>
  <c r="P57" i="1" l="1"/>
  <c r="Q8" i="1"/>
  <c r="P8" i="1"/>
  <c r="Q73" i="1"/>
  <c r="P73" i="1"/>
  <c r="V68" i="1"/>
  <c r="AA68" i="1"/>
  <c r="AB68" i="1"/>
  <c r="AC56" i="1"/>
  <c r="P56" i="1"/>
  <c r="AB40" i="1"/>
  <c r="P40" i="1"/>
  <c r="P61" i="1"/>
  <c r="P45" i="1" l="1"/>
  <c r="Q45" i="1" s="1"/>
  <c r="Q138" i="1"/>
  <c r="AF62" i="1"/>
  <c r="X62" i="1"/>
  <c r="P62" i="1"/>
  <c r="X145" i="1"/>
  <c r="W145" i="1"/>
  <c r="AF34" i="1"/>
  <c r="AF60" i="1"/>
  <c r="Q80" i="1"/>
  <c r="V32" i="1"/>
  <c r="AF22" i="1" l="1"/>
  <c r="V136" i="1"/>
  <c r="P136" i="1"/>
  <c r="V146" i="1"/>
  <c r="P146" i="1"/>
  <c r="Q146" i="1" s="1"/>
  <c r="AF35" i="1"/>
  <c r="X35" i="1"/>
  <c r="P91" i="1"/>
  <c r="P90" i="1"/>
  <c r="AF17" i="1"/>
  <c r="AF55" i="1"/>
  <c r="AC55" i="1"/>
  <c r="V55" i="1"/>
  <c r="F3" i="1"/>
  <c r="F162" i="1"/>
  <c r="F157" i="1"/>
  <c r="F154" i="1"/>
  <c r="F58" i="1"/>
  <c r="F132" i="1"/>
  <c r="F27" i="1"/>
  <c r="F13" i="1"/>
  <c r="F152" i="1"/>
  <c r="F4" i="1"/>
  <c r="F161" i="1"/>
  <c r="F18" i="1"/>
  <c r="F74" i="1"/>
  <c r="F144" i="1"/>
  <c r="F151" i="1"/>
  <c r="F130" i="1"/>
  <c r="F21" i="1"/>
  <c r="F28" i="1"/>
  <c r="F16" i="1"/>
  <c r="F38" i="1"/>
  <c r="F87" i="1"/>
  <c r="F124" i="1"/>
  <c r="F50" i="1"/>
  <c r="F153" i="1"/>
  <c r="F48" i="1"/>
  <c r="F142" i="1"/>
  <c r="F36" i="1"/>
  <c r="F49" i="1"/>
  <c r="F149" i="1"/>
  <c r="F112" i="1"/>
  <c r="F15" i="1"/>
  <c r="F75" i="1"/>
  <c r="F108" i="1"/>
  <c r="F6" i="1"/>
  <c r="F93" i="1"/>
  <c r="F64" i="1"/>
  <c r="F1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Gaub, Tamino</author>
  </authors>
  <commentList>
    <comment ref="V1" authorId="0" shapeId="0" xr:uid="{E9308D0B-83EB-47C8-AFF6-AF2934C0250A}">
      <text>
        <r>
          <rPr>
            <b/>
            <sz val="9"/>
            <color indexed="81"/>
            <rFont val="Segoe UI"/>
            <family val="2"/>
          </rPr>
          <t>Gaub, Tamino:</t>
        </r>
        <r>
          <rPr>
            <sz val="9"/>
            <color indexed="81"/>
            <rFont val="Segoe UI"/>
            <family val="2"/>
          </rPr>
          <t xml:space="preserve">
If there multiple models, the best one is selected</t>
        </r>
      </text>
    </comment>
    <comment ref="H2" authorId="0" shapeId="0" xr:uid="{0591E437-BB7F-47C5-8AF3-41DDF5FF6072}">
      <text>
        <r>
          <rPr>
            <b/>
            <sz val="9"/>
            <color indexed="81"/>
            <rFont val="Segoe UI"/>
            <family val="2"/>
          </rPr>
          <t>Gaub, Tamino:</t>
        </r>
        <r>
          <rPr>
            <sz val="9"/>
            <color indexed="81"/>
            <rFont val="Segoe UI"/>
            <family val="2"/>
          </rPr>
          <t xml:space="preserve">
- Dataset Creation
- Model or Method Comparison
- Model or Method Publication
- Review</t>
        </r>
      </text>
    </comment>
    <comment ref="I2" authorId="0" shapeId="0" xr:uid="{8D5C923D-9F5B-4C94-9E77-464037B7DFE2}">
      <text>
        <r>
          <rPr>
            <b/>
            <sz val="9"/>
            <color indexed="81"/>
            <rFont val="Segoe UI"/>
            <family val="2"/>
          </rPr>
          <t>Gaub, Tamino:</t>
        </r>
        <r>
          <rPr>
            <sz val="9"/>
            <color indexed="81"/>
            <rFont val="Segoe UI"/>
            <family val="2"/>
          </rPr>
          <t xml:space="preserve">
- Defect Detection
- Anomaly Detection
</t>
        </r>
      </text>
    </comment>
    <comment ref="J2" authorId="0" shapeId="0" xr:uid="{C5BBB03E-A208-4C59-83C3-F4DE260D0621}">
      <text>
        <r>
          <rPr>
            <b/>
            <sz val="9"/>
            <color indexed="81"/>
            <rFont val="Segoe UI"/>
            <charset val="1"/>
          </rPr>
          <t>Gaub, Tamino:</t>
        </r>
        <r>
          <rPr>
            <sz val="9"/>
            <color indexed="81"/>
            <rFont val="Segoe UI"/>
            <charset val="1"/>
          </rPr>
          <t xml:space="preserve">
Specifies the artificial intelligence technique applied in the study.</t>
        </r>
      </text>
    </comment>
    <comment ref="K2" authorId="0" shapeId="0" xr:uid="{758F8640-EA6F-49A4-8C4F-3417F7C9D418}">
      <text>
        <r>
          <rPr>
            <b/>
            <sz val="9"/>
            <color indexed="81"/>
            <rFont val="Segoe UI"/>
            <charset val="1"/>
          </rPr>
          <t>Gaub, Tamino:</t>
        </r>
        <r>
          <rPr>
            <sz val="9"/>
            <color indexed="81"/>
            <rFont val="Segoe UI"/>
            <charset val="1"/>
          </rPr>
          <t xml:space="preserve">
Indicates the established model or architecture used as the foundation for the study.</t>
        </r>
      </text>
    </comment>
    <comment ref="N2" authorId="0" shapeId="0" xr:uid="{84EF3FB0-FACB-4F17-B3B0-55F7F81C52DE}">
      <text>
        <r>
          <rPr>
            <b/>
            <sz val="9"/>
            <color indexed="81"/>
            <rFont val="Segoe UI"/>
            <charset val="1"/>
          </rPr>
          <t>Gaub, Tamino:</t>
        </r>
        <r>
          <rPr>
            <sz val="9"/>
            <color indexed="81"/>
            <rFont val="Segoe UI"/>
            <charset val="1"/>
          </rPr>
          <t xml:space="preserve">
pecifies whether the study employs a pre-trained model adapted to the task, or if the model is trained from scratch on the specific application.</t>
        </r>
      </text>
    </comment>
    <comment ref="P2" authorId="0" shapeId="0" xr:uid="{4936B2B2-FE52-4826-82F9-11CF918D75B4}">
      <text>
        <r>
          <rPr>
            <b/>
            <sz val="9"/>
            <color indexed="81"/>
            <rFont val="Segoe UI"/>
            <charset val="1"/>
          </rPr>
          <t>Gaub, Tamino:</t>
        </r>
        <r>
          <rPr>
            <sz val="9"/>
            <color indexed="81"/>
            <rFont val="Segoe UI"/>
            <charset val="1"/>
          </rPr>
          <t xml:space="preserve">
Write the dataset size after augmentation (if applied). If no augmentation is mentioned, give the original size.</t>
        </r>
      </text>
    </comment>
    <comment ref="Q2" authorId="0" shapeId="0" xr:uid="{D8F832DF-813B-4452-8520-4E0E96570319}">
      <text>
        <r>
          <rPr>
            <b/>
            <sz val="9"/>
            <color indexed="81"/>
            <rFont val="Segoe UI"/>
            <charset val="1"/>
          </rPr>
          <t>Gaub, Tamino:</t>
        </r>
        <r>
          <rPr>
            <sz val="9"/>
            <color indexed="81"/>
            <rFont val="Segoe UI"/>
            <charset val="1"/>
          </rPr>
          <t xml:space="preserve">
Number of images in the dataset that contain a defect.</t>
        </r>
      </text>
    </comment>
    <comment ref="AA2" authorId="0" shapeId="0" xr:uid="{90DC6B30-1C34-4F9E-AC25-EA9AA8F3ABD3}">
      <text>
        <r>
          <rPr>
            <b/>
            <sz val="9"/>
            <color indexed="81"/>
            <rFont val="Segoe UI"/>
            <charset val="1"/>
          </rPr>
          <t>Gaub, Tamino:</t>
        </r>
        <r>
          <rPr>
            <sz val="9"/>
            <color indexed="81"/>
            <rFont val="Segoe UI"/>
            <charset val="1"/>
          </rPr>
          <t xml:space="preserve">
mAP@[0.5:0.95] COCO-Standard</t>
        </r>
      </text>
    </comment>
    <comment ref="AF2" authorId="0" shapeId="0" xr:uid="{F54DF825-D93D-4026-9D7A-F26F0584C67C}">
      <text>
        <r>
          <rPr>
            <b/>
            <sz val="9"/>
            <color indexed="81"/>
            <rFont val="Segoe UI"/>
            <charset val="1"/>
          </rPr>
          <t>Gaub, Tamino:</t>
        </r>
        <r>
          <rPr>
            <sz val="9"/>
            <color indexed="81"/>
            <rFont val="Segoe UI"/>
            <charset val="1"/>
          </rPr>
          <t xml:space="preserve">
Time needed to classify one image.</t>
        </r>
      </text>
    </comment>
    <comment ref="AK2" authorId="0" shapeId="0" xr:uid="{60EFAD71-4AAA-4F6F-B34B-DD450DB34D97}">
      <text>
        <r>
          <rPr>
            <b/>
            <sz val="9"/>
            <color indexed="81"/>
            <rFont val="Segoe UI"/>
            <charset val="1"/>
          </rPr>
          <t>Gaub, Tamino:</t>
        </r>
        <r>
          <rPr>
            <sz val="9"/>
            <color indexed="81"/>
            <rFont val="Segoe UI"/>
            <charset val="1"/>
          </rPr>
          <t xml:space="preserve">
SCImago Journal &amp; Country Rank, see https://www.scimagojr.com/</t>
        </r>
      </text>
    </comment>
    <comment ref="AL2" authorId="0" shapeId="0" xr:uid="{19E5A53A-2F2C-47EE-8F2A-F9684A25B680}">
      <text>
        <r>
          <rPr>
            <b/>
            <sz val="9"/>
            <color indexed="81"/>
            <rFont val="Segoe UI"/>
            <charset val="1"/>
          </rPr>
          <t>Gaub, Tamino:</t>
        </r>
        <r>
          <rPr>
            <sz val="9"/>
            <color indexed="81"/>
            <rFont val="Segoe UI"/>
            <charset val="1"/>
          </rPr>
          <t xml:space="preserve">
&gt;= 10 Very High
7 to&lt; 10 High
4 to &lt; 7 Solid
2 to &lt; 4 Moderate
&lt; 2 Low </t>
        </r>
      </text>
    </comment>
  </commentList>
</comments>
</file>

<file path=xl/sharedStrings.xml><?xml version="1.0" encoding="utf-8"?>
<sst xmlns="http://schemas.openxmlformats.org/spreadsheetml/2006/main" count="5009" uniqueCount="2318">
  <si>
    <t>Nr.</t>
  </si>
  <si>
    <t>Title</t>
  </si>
  <si>
    <t>DOI / URL</t>
  </si>
  <si>
    <t>Year</t>
  </si>
  <si>
    <t>Authors</t>
  </si>
  <si>
    <t>Product</t>
  </si>
  <si>
    <t>Industry</t>
  </si>
  <si>
    <t>Focus</t>
  </si>
  <si>
    <t>AI-Method</t>
  </si>
  <si>
    <t>Model Performance</t>
  </si>
  <si>
    <t>ACC</t>
  </si>
  <si>
    <t>PRE</t>
  </si>
  <si>
    <t>Dataset Av.</t>
  </si>
  <si>
    <t>Code Av.</t>
  </si>
  <si>
    <t>Public Available</t>
  </si>
  <si>
    <t>Real World Applied</t>
  </si>
  <si>
    <t>Infrastructur to Apply</t>
  </si>
  <si>
    <t>Environment</t>
  </si>
  <si>
    <t>Cycle Time (ms)</t>
  </si>
  <si>
    <t>Frames per Second (FPS)</t>
  </si>
  <si>
    <t>Transfer Learning</t>
  </si>
  <si>
    <t>abstract</t>
  </si>
  <si>
    <t>keywords</t>
  </si>
  <si>
    <t>author</t>
  </si>
  <si>
    <t>url</t>
  </si>
  <si>
    <t>doi</t>
  </si>
  <si>
    <t>issn</t>
  </si>
  <si>
    <t>year</t>
  </si>
  <si>
    <t>pages</t>
  </si>
  <si>
    <t>volume</t>
  </si>
  <si>
    <t>journal</t>
  </si>
  <si>
    <t>title</t>
  </si>
  <si>
    <t>ENTRYTYPE</t>
  </si>
  <si>
    <t>ID</t>
  </si>
  <si>
    <t>note</t>
  </si>
  <si>
    <t>number</t>
  </si>
  <si>
    <t>isbn</t>
  </si>
  <si>
    <t>publisher</t>
  </si>
  <si>
    <t>booktitle</t>
  </si>
  <si>
    <t>editor</t>
  </si>
  <si>
    <t>series</t>
  </si>
  <si>
    <t>Defects inevitably occur during the manufacturing process of the zipper, significantly affecting its value. Zipper inspection is of significant importance in ensuring the quality of the zipper products. Traditional zipper inspection requires skilled inspectors and is labor-intensive, inefficient, and inaccurate. Currently, automated zipper defects inspection with high precision and high efficiency is still very challenging. In this paper, we propose a novel zipper tape defect detection framework based on fully convolutional networks in a two-stage coarse-to-fine cascade manner. For our special application, the zipper tape defects have multi-scale characteristics. Most of the existing deep learning methods have great advantages in detecting the large-scale defects with prominent features, but are prone to fail in detecting the small-scale ones due to their less remarkable features as well as their general location in a large background area. Thus, we propose to detect first the large local context regions containing the small-scale defects using a multi-scale detection architecture with high efficiency, which integrates a new detection branch by fusing the features in the shallow layer into the high-level layer to boost the detection performance of the context regions. Then we finely detect the small-scale defects from the local context regions detected in the first stage, which can be regarded as large-scale objects that are more easily detected. Extensive comparative experiments demonstrate that the proposed method offers a high detection accuracy while still having high detection efficiency compared with the state-of-the-art methods, coupled with good robustness in some complex cases.</t>
  </si>
  <si>
    <t>Automatic defect detection, Zipper tape inspection, Fully convolutional neural network, Feature fusion, Multi-scale detection</t>
  </si>
  <si>
    <t>Houzhang Fang and Mingjiang Xia and Hehui Liu and Yi Chang and Liming Wang and Xiyang Liu</t>
  </si>
  <si>
    <t>https://www.sciencedirect.com/science/article/pii/S0925231220314545</t>
  </si>
  <si>
    <t>https://doi.org/10.1016/j.neucom.2020.09.046</t>
  </si>
  <si>
    <t>0925-2312</t>
  </si>
  <si>
    <t>2021</t>
  </si>
  <si>
    <t>34-50</t>
  </si>
  <si>
    <t>422</t>
  </si>
  <si>
    <t>Neurocomputing</t>
  </si>
  <si>
    <t>Automatic zipper tape defect detection using two-stage multi-scale convolutional networks</t>
  </si>
  <si>
    <t>article</t>
  </si>
  <si>
    <t>FANG202134</t>
  </si>
  <si>
    <t>In the manufacturing process of ceramic mugs, the detection of micro-surface defects faces technical challenges of high difficulty and low efficiency, and efficient and high-quality production lines are crucial to maintaining market competitiveness. The goal of this study is to improve the accuracy and efficiency of detection by developing a defect detection algorithm and equipment based on deep learning, thereby improving product quality and reducing production costs. The research uses the visual algorithm You Only Look Once version 8 (YOLOv8) in the field of artificial intelligence as the baseline model. Firstly, a slice pre-training layer is designed to reduce the memory loss of large images to the graphics card. Secondly, the model structure is reconstructed to adapt to small target detection. In addition, a mixed local channel cross-stage feature fusion module is proposed to enhance the recognition ability of small targets. Finally, a detection head with shared parameters is designed to further reduce the number of parameters. In terms of engineering application, a set of test equipment was developed and the corresponding software was written. Experiments show that the accuracy of the algorithm is 21.3 % higher than that of YOLOv8, and the parameter amount is reduced by 67 %. Compared with manual detection, the equipment efficiency is increased by 47.06 %, and the detection success rate is 99.6 %. Therefore, the research in this paper provides an efficient and reliable solution for industrial automation detection.</t>
  </si>
  <si>
    <t>Artificial intelligence, Deep learning, Defect detection, Small target defects, Automation</t>
  </si>
  <si>
    <t>Wenjie Mao and Hu Wu and Shilong Xie and Linyuxuan Li and Xianhai Yang</t>
  </si>
  <si>
    <t>https://www.sciencedirect.com/science/article/pii/S0952197625016501</t>
  </si>
  <si>
    <t>https://doi.org/10.1016/j.engappai.2025.111648</t>
  </si>
  <si>
    <t>0952-1976</t>
  </si>
  <si>
    <t>2025</t>
  </si>
  <si>
    <t>111648</t>
  </si>
  <si>
    <t>159</t>
  </si>
  <si>
    <t>Engineering Applications of Artificial Intelligence</t>
  </si>
  <si>
    <t>Artificial intelligence-enabled defect detection method and engineering application of ceramic mug</t>
  </si>
  <si>
    <t>MAO2025111648</t>
  </si>
  <si>
    <t>The region-based robotic machining system is mainly used for repair and remanufacturing of the complex components with local defects. Taking the automotive body manufacturing as an example, the resistance spot welding process is highly prone to randomly distributed and tiny-sized welding slag splashes, which poses a great challenge to the locally automated removal of the welding slag defects. In this paper, we construct a region-based robotic machining system that integrates the processes of defect detection, defect region division and positioning, and machining path decision-making, aiming to enhance the automation of locally grinding of automotive body welding slags. Both the framework of the system and the implementation process are proposed. In the framework, the improved YOLO v3 algorithm is put forward to accurately detect the automotive body welding slags by virtue of the machine vision and deep learning. Based on this, the K-means algorithm is used to divide the welding slags into the regions, so that the problem of positioning individual welding slag is transformed into the problem of positioning the boundary points of welding slag region. The binocular image-based region boundary points matching is then presented to accurately locate the welding slag regions accordingly. The Dijkstra algorithm is finally employed to make an autonomous decision on the pre-planned grinding path of automotive body welding slags based on the positioning results. The experiments on a case of locally robotic grinding of the welding slags on an automotive door frame are implemented to verify the effectiveness and practicality of the system. This study provides a valuable reference for the locally automated repair of automotive body welding slag defects, putty defects, paint defects, etc.</t>
  </si>
  <si>
    <t>Region-based robotic machining, Automotive body welding slags, Defect detection, Binocular positioning, Path decision-making</t>
  </si>
  <si>
    <t>Shengzhe Wang and Ziyan Xu and Chaoqun Wu and Lin Hua and Dahu Zhu</t>
  </si>
  <si>
    <t>https://www.sciencedirect.com/science/article/pii/S0278612523001681</t>
  </si>
  <si>
    <t>https://doi.org/10.1016/j.jmsy.2023.08.017</t>
  </si>
  <si>
    <t>0278-6125</t>
  </si>
  <si>
    <t>2023</t>
  </si>
  <si>
    <t>451-463</t>
  </si>
  <si>
    <t>70</t>
  </si>
  <si>
    <t>Journal of Manufacturing Systems</t>
  </si>
  <si>
    <t>Towards region-based robotic machining system from perspective of intelligent manufacturing: A technology framework with case study</t>
  </si>
  <si>
    <t>WANG2023451</t>
  </si>
  <si>
    <t>This dataset, collected during November 2022 at Textil Santanderina, a leading textile manufacturer based in Cabezón de la Sal (Cantabria, Spain), comprises high-resolution images of Batavia and Sarga fabrics. The images were captured as part of a project to document and analyze the intricate weaves and patterns of these fabrics. Using a high-resolution camera under controlled lighting conditions, detailed images were obtained to ensure consistent quality and accurate representation of the fabric's texture and colour. The dataset is provided in processed format, where images have been downscaled from 16 bits to 8 bits, cropped, and classified into cases and controls. The primary reuse potential of this dataset lies in its application for Artificial Intelligence (AI) and Machine Learning (ML) models aimed at defect detection in textile manufacturing. By leveraging these high-quality processed images, researchers and developers can train models to identify and classify various types of fabric defects, such as weave inconsistencies, colour variations, and surface irregularities. This can significantly enhance the efficiency and accuracy of quality control processes in textile production. Additionally, the dataset serves as a valuable resource for academic research in textile engineering and material science. It can be used to study the properties and behaviours of Batavia and Sarga weaves under different conditions, contributing to advancements in fabric design and manufacturing techniques. The detailed visual information provided by the processed images also supports the development of new methodologies for automated textile inspection and quality assurance. By making this dataset available, Textil Santanderina and University of Burgos aim to support innovation and improvement in textile quality control through AI-driven solutions, fostering collaboration and development within the industry.</t>
  </si>
  <si>
    <t>Textile manufacturing, Textile industry, Batavia and Sarga fabric, Defect detection, Image analysis, Artificial Vision, Quality inspection</t>
  </si>
  <si>
    <t>Beatriz Gil-Arroyo and Juan Marcos Sanz and Ángel Arroyo and Daniel Urda and Nuño Basurto and Álvaro Herrero</t>
  </si>
  <si>
    <t>https://www.sciencedirect.com/science/article/pii/S2352340925001830</t>
  </si>
  <si>
    <t>https://doi.org/10.1016/j.dib.2025.111451</t>
  </si>
  <si>
    <t>2352-3409</t>
  </si>
  <si>
    <t>111451</t>
  </si>
  <si>
    <t>59</t>
  </si>
  <si>
    <t>Data in Brief</t>
  </si>
  <si>
    <t>Dataset for defect detection in textile manufacturing</t>
  </si>
  <si>
    <t>GILARROYO2025111451</t>
  </si>
  <si>
    <t>Deep learning-based surface defect detection methods have obtained good performance. However, customizing architectures for specific tasks is a complex and laborious process. Neural architecture search (NAS) offers a promising data-driven adaptive design approach. Yet, deploying NAS in industrial applications presents challenges due to its reliance on supervised learning paradigm. Hence, we propose a mixed semi-supervised adaptive network for commutator surface defect detection, even with limited labeled samples. In the proposed framework, we employ a multi-branch network with complementary perturbation flows, leveraging consistency regularization, pseudo-labeling, and contrastive learning. First, a confidence-guided directional consistency regularization strategy aligns features in high-quality directions. Second, confidence-aware hybrid pseudo-labeling improves the pseudo-supervision quality. Finally, foreground/background contrast awareness encourages the model to more sensitively identify defect regions. The detection backbone is data-driven generated through a neural architecture search process, replacing manual design strategies. Experimental results show our method automatically generates optimal commutator detection networks using limited labels, outperforming existing state-of-the-art methods. Our work paves the way for adaptive defect detection networks with limited labels and can extend to surface defect detection in various production lines.</t>
  </si>
  <si>
    <t>Defect detection, Neural architecture search, Semi-supervised learning, Consistency regularization, Pseudo-labels, Contrastive learning</t>
  </si>
  <si>
    <t>Zhenrong Wang and Weifeng Li and Miao Wang and Baohui Liu and Tongzhi Niu and Bin Li</t>
  </si>
  <si>
    <t>https://www.sciencedirect.com/science/article/pii/S0278612524002188</t>
  </si>
  <si>
    <t>https://doi.org/10.1016/j.jmsy.2024.09.016</t>
  </si>
  <si>
    <t>2024</t>
  </si>
  <si>
    <t>639-651</t>
  </si>
  <si>
    <t>77</t>
  </si>
  <si>
    <t>Semi-supervised adaptive network for commutator defect detection with limited labels</t>
  </si>
  <si>
    <t>WANG2024639</t>
  </si>
  <si>
    <t>The recent advance of flexible production systems requires fast and objective quality inspection of products. Computer vision based deep Convolutional Neural Networks (CNNs), are suitable for such applications since they provide automated, non-destructive, and cost-effective techniques to accomplish the requirements, hence eliminating the human operators or other inspections. In this paper a deep learning object detection framework is presented, able to detect correct, misaligned, and missing objects in complex scenes of the production line. Furthermore, the proposed architecture provides interfaces that allow the seamless integration of the model with varying manufacturing systems.</t>
  </si>
  <si>
    <t>quality inspection;machine vision;CNN;AAS, defect detection</t>
  </si>
  <si>
    <t>Fotios Panagiotis Basamakis and Angelos Christos Bavelos and Dimosthenis Dimosthenopoulos and Apostolis Papavasileiou and Sotiris Makris</t>
  </si>
  <si>
    <t>https://www.sciencedirect.com/science/article/pii/S2212827122015037</t>
  </si>
  <si>
    <t>https://doi.org/10.1016/j.procir.2022.10.068</t>
  </si>
  <si>
    <t>2212-8271</t>
  </si>
  <si>
    <t>2022</t>
  </si>
  <si>
    <t>166-171</t>
  </si>
  <si>
    <t>115</t>
  </si>
  <si>
    <t>Procedia CIRP</t>
  </si>
  <si>
    <t>Deep object detection framework for automated quality inspection in assembly operations</t>
  </si>
  <si>
    <t>BASAMAKIS2022166</t>
  </si>
  <si>
    <t>10th CIRP Global Web Conference – Material Aspects of Manufacturing Processes</t>
  </si>
  <si>
    <t>This paper is focused on the defect detection of ceramic cell phone backplane that is made of zirconia after computer numerical control (CNC) machining. A detection system is proposed to detect surface defects on the ground cell phone ceramics backplane based on the digital image processing technology. The detection system is composed of an optical platform bracket, an industrial camera, a light source, and a development board with the trained model. First, the image samples of ceramics cell phone backplane are extracted and preprocessed using the optical platform. Then, the algorithms of defect identification are presented, and the effect of parameters on algorithm is studied. Finally, the trained deep learning model is applied to the embedded platform of the Android environment. The experimental results show that the recognition accuracy of the model can reach 89.9%, and the recognition efficiency of the model on Android platform can achieve 2 frames per second (FPS). Consequently, this developed method has certain application prospects in the field of defect detection in rapid automated production lines.</t>
  </si>
  <si>
    <t>Defect detection, Ceramics cell phone backplane, Embedded system</t>
  </si>
  <si>
    <t>Wuzhen Huang and Chi Zhang and Xian Wu and Jianyun Shen and Yuan Li</t>
  </si>
  <si>
    <t>https://www.sciencedirect.com/science/article/pii/S0263224121005728</t>
  </si>
  <si>
    <t>https://doi.org/10.1016/j.measurement.2021.109598</t>
  </si>
  <si>
    <t>0263-2241</t>
  </si>
  <si>
    <t>109598</t>
  </si>
  <si>
    <t>181</t>
  </si>
  <si>
    <t>Measurement</t>
  </si>
  <si>
    <t>The detection of defects in ceramic cell phone backplane with embedded system</t>
  </si>
  <si>
    <t>HUANG2021109598</t>
  </si>
  <si>
    <t>Automated vision defect detection is a crucial step in monitoring product quality in industrial production. Despite the widespread utilization of deep learning methods for surface defect identification, several challenges persist in the context of gear applications. Firstly, there is a lack of dedicated defect detection methods specifically tailored for gear tooth surfaces. As surface defects vary in size, the regular single-scale attention computation at each transformer layer tends to compromise spatial information. To address these challenges, we first propose a novel U-shaped spatial-attention transformer model for tooth surface detection. A shunted-window method is introduced to create a pyramid receptive field within a single self-attention layer. This method captures fine-grained features with a small window while preserving coarse-grained features with a larger window. Consequently, this technique enables effective multi-scale information fusion, accommodating objects of different sizes. We curate a dataset of defective samples collected under various working conditions using the CL-100 gear wear machine. Experimental results demonstrate that the proposed model outperforms the state-of-the-art (SOTA) U-shaped SwinUnet by +8.74% AP and +4.40% Sm, while surpassing the excellent defect detection method of ResT-UperNet by +0.63% AP and +4.69% Sm.</t>
  </si>
  <si>
    <t>Gear surface wear, Tooth surface defect detection, Unet, Shunted windows</t>
  </si>
  <si>
    <t>Xin Zhou and Yongchao Zhang and Zhaohui Ren and Tianchuan Mi and Zeyu Jiang and Tianzhuang Yu and Shihua Zhou</t>
  </si>
  <si>
    <t>https://www.sciencedirect.com/science/article/pii/S1474034624005846</t>
  </si>
  <si>
    <t>https://doi.org/10.1016/j.aei.2024.102933</t>
  </si>
  <si>
    <t>1474-0346</t>
  </si>
  <si>
    <t>102933</t>
  </si>
  <si>
    <t>62</t>
  </si>
  <si>
    <t>Advanced Engineering Informatics</t>
  </si>
  <si>
    <t>A Unet-inspired spatial-attention transformer model for segmenting gear tooth surface defects</t>
  </si>
  <si>
    <t>ZHOU2024102933</t>
  </si>
  <si>
    <t>Automotive 21700 series lithium batteries are prone to surface defects during production and transportation, thus affecting their performance, so we propose a full-surface defect detection method for battery cases based on the synthesis of traditional image processing and deep learning to address this problem. First, the mechanism of surface defects on a battery case is analysed, and the types of surface defects are summarized. A suitable platform for image acquisition is designed for the severely reflective surface. Since there is no publicly available defect dataset for cylindrical battery cases, a defect dataset is established, and the dataset is augmented and expanded via the traditional method and the ACGAN model. For the defects on the top of the battery case, a traditional image processing algorithm is used to combine the roundness and the area of the area pixels to make a comprehensive judgement. For the defects on the bottom and side of the battery case, after comparing and analysing a variety of deep learning networks, the YOLOv7 model is selected to address the data characteristics of the large experimental inputs and the small targeted defects. To improve the accuracy of the model to meet the needs of real-time detection in industry, the CA attention mechanism, the DYHEAD dynamic detector head, and the slicing-assisted super inference (SAHI) method are used, with a final map accuracy reaching 98.1 %, which is 2.7 % higher than that of the initial model. Compared with mainstream target detection algorithms, the algorithm in this paper has good detection performance for cylindrical battery case defect detection and can be better applied to real-time detection in industry.</t>
  </si>
  <si>
    <t>Cylindrical battery case, Defect detection, Machine vision, Attention mechanism, Deep learning</t>
  </si>
  <si>
    <t>Yuxi Xie and Xiang Xu and ShiYan Liu</t>
  </si>
  <si>
    <t>https://www.sciencedirect.com/science/article/pii/S2352152X24035357</t>
  </si>
  <si>
    <t>https://doi.org/10.1016/j.est.2024.113949</t>
  </si>
  <si>
    <t>2352-152X</t>
  </si>
  <si>
    <t>113949</t>
  </si>
  <si>
    <t>101</t>
  </si>
  <si>
    <t>Journal of Energy Storage</t>
  </si>
  <si>
    <t>Machine vision-based detection of surface defects in cylindrical battery cases</t>
  </si>
  <si>
    <t>XIE2024113949</t>
  </si>
  <si>
    <t>Adopting Machine Learning (ML) in manufacturing quality assurance (QA) has accelerated with Industry 4.0, enabling automated defect detection, predictive maintenance, and real-time process optimization. However, selecting the most effective ML model remains challenging due to performance variability, scalability constraints, and inconsistent evaluation metrics across manufacturing sectors. This systematic review analyzes over 300 peer-reviewed studies over the last two decades (mostly analyzing the recent works) to evaluate the effectiveness of widely used ML algorithms—Artificial Neural Networks (ANNs), Support Vector Machines (SVMs), Random Forests (RFs), Decision Trees (DTs), and K-Nearest Neighbors (KNN)—in QA applications. Performance metrics include accuracy, precision, speed, recall, computational efficiency, scalability, and real-time processing capabilities. Findings reveal that ANNs outperform other models in image-based defect detection, while SVMs and RFs excel in predictive maintenance and process parameter optimization. DTs provide better interpretability for process control, and KNN is effective for small-scale QA implementations. In specific case scenarios, RF models showed particular strength in handling high-dimensional sensor data in fault detection in manufacturing quality assurance operations. The study presents a comparative assessment framework, guiding algorithm selection based on industry-specific requirements and operational constraints. This review provides the latest implementation of ML in QA along with quantitative evidence on which algorithm offers the most optimization in specific industrial settings, which would help in algorithm selection in manufacturing quality assurance in future for both researchers and industrial experts. Also, it offers an overview of the major and minor algorithms based on their performance metrics.</t>
  </si>
  <si>
    <t>Machine learning, Quality assurance, Artificial intelligence, Artificial neural networks, Predictive analytics, Process optimization, Decision trees, Object detection, KNN, SVM, Clustering algorithms</t>
  </si>
  <si>
    <t>Ashfakul Karim Kausik and Adib Bin Rashid and Ramisha Fariha Baki and Md Mifthahul {Jannat Maktum}</t>
  </si>
  <si>
    <t>https://www.sciencedirect.com/science/article/pii/S2590005625000207</t>
  </si>
  <si>
    <t>https://doi.org/10.1016/j.array.2025.100393</t>
  </si>
  <si>
    <t>2590-0056</t>
  </si>
  <si>
    <t>100393</t>
  </si>
  <si>
    <t>26</t>
  </si>
  <si>
    <t>Array</t>
  </si>
  <si>
    <t>Machine learning algorithms for manufacturing quality assurance: A systematic review of performance metrics and applications</t>
  </si>
  <si>
    <t>KAUSIK2025100393</t>
  </si>
  <si>
    <t>Automatic welding defects detection is crucial in intelligent welding manufacturing. However, the small size of defects hampers the advancement of automatic welding defects detection. This study proposes a Zoom in on the Target (ZIOT) network, which systematically performs tasks such as welded joint segmentation, defective image detection, and prediction of welding defect locations. The proposed model achieves 100 % recall and precision for segmenting the welded-joint region, surpassing the performance of the Otsu-based methods. The five-fold cross-validation experiments indicate the proposed model can distinguish defective and non-defective X-ray images with an accuracy of 98.4 %. The segmentation of welded joints contributes to a 10 % improvement in the average precision of predicting the location of welding defects. Moreover, the ZIOT network demonstrates superior performance when compared to classical models, including Faster R-CNN, YOLO, and Swin Transformer. The ZIOT network exhibits significant potential for application in detecting welding defects within X-ray images acquired through the DWDI technique.</t>
  </si>
  <si>
    <t>Deep learning, X-ray testing, Welding defects</t>
  </si>
  <si>
    <t>Xiaopeng Wang and Baoxin Zhang and Xinghua Yu</t>
  </si>
  <si>
    <t>https://www.sciencedirect.com/science/article/pii/S0963869524000240</t>
  </si>
  <si>
    <t>https://doi.org/10.1016/j.ndteint.2024.103059</t>
  </si>
  <si>
    <t>0963-8695</t>
  </si>
  <si>
    <t>103059</t>
  </si>
  <si>
    <t>143</t>
  </si>
  <si>
    <t>NDT &amp; E International</t>
  </si>
  <si>
    <t>Zoom in on the target network for the prediction of defective images and welding defects' location</t>
  </si>
  <si>
    <t>WANG2024103059</t>
  </si>
  <si>
    <t>The growing demand for sustainable, nutritious, and environmentally friendly food sources has placed chickpea flour as a vital component in the global shift to plant-based diets. However, the inherent variability in the composition of chickpea flour, influenced by genetic diversity, environmental conditions, and processing techniques, poses significant challenges to standardisation and quality control. This study explores the integration of deep learning models with near-infrared (NIR) spectroscopy to improve the accuracy and efficiency of chickpea flour quality assessment. Using a dataset comprising 136 chickpea varieties, the research compares the performance of several state-of-the-art deep learning models, including Convolutional Neural Networks (CNNs), Vision Transformers (ViTs), and Graph Convolutional Networks (GCNs), and compares the most effective model, CNN, against the traditional Partial Least Squares Regression (PLSR) method. The results demonstrate that CNN-based models outperform PLSR, providing more accurate predictions for key quality attributes such as protein content, starch, soluble sugars, insoluble fibres, total lipids, and moisture levels. The study highlights the potential of AI-enhanced NIR spectroscopy to revolutionise quality assessment in the food industry by offering a non-destructive, rapid, and reliable method for analysing chickpea flour. Despite the challenges posed by the limited dataset, deep learning models exhibit capabilities that suggest that further advancements would allow their industrial applicability. This research paves the way for broader applications of AI-driven quality control in food production, contributing to the development of more consistent and high-quality plant-based food products.</t>
  </si>
  <si>
    <t>Chickpea flour dataset, Deep learning, PLSR, NIR, Spectroscopy, Flour quality, AI</t>
  </si>
  <si>
    <t>Ali Zia and Muhammad Husnain and Sally Buck and Jonathan Richetti and Elizabeth Hulm and Jean-Philippe Ral and Vivien Rolland and Xavier Sirault</t>
  </si>
  <si>
    <t>https://www.sciencedirect.com/science/article/pii/S2665927125000619</t>
  </si>
  <si>
    <t>https://doi.org/10.1016/j.crfs.2025.101030</t>
  </si>
  <si>
    <t>2665-9271</t>
  </si>
  <si>
    <t>101030</t>
  </si>
  <si>
    <t>10</t>
  </si>
  <si>
    <t>Current Research in Food Science</t>
  </si>
  <si>
    <t>Unlocking chickpea flour potential: AI-powered prediction for quality assessment and compositional characterisation</t>
  </si>
  <si>
    <t>ZIA2025101030</t>
  </si>
  <si>
    <t>In the process of industrial production, manufactured products are prone to surface defects for a variety of reasons. To overcome the problem of high time cost and the strong demand for large sample data sets, a detector based on transfer learning is commonly utilized. In this paper, a domain adaptation YOLOv5 model, named DAYOLOv5, is proposed for automatic surface defect inspection. The hyperparameter α in DAYOLOv5 for knowledge transfer can be designed specially to achieve better generalization in real-world industrial applications. Meanwhile, in the field of magnetic tile surface defect detection, our DAYOLOv5 outperforms traditional mixed training and pretrain-finetune methods with limited data sets and has great robustness. Overall, the experimental results demonstrate that our DAYOLOv5 model can indeed boost performance on small-scale target data sets and is applicable to practical industrial scenarios.</t>
  </si>
  <si>
    <t>Industrial inspection, Deep learning, Transfer learning, Surface defect, Magnetic tiles</t>
  </si>
  <si>
    <t>Chen Li and Haoxin Yan and Xiang Qian and Shidong Zhu and Peiyuang Zhu and Chengwei Liao and Haoyang Tian and Xiu Li and Xiaohao Wang and Xinghui Li</t>
  </si>
  <si>
    <t>https://www.sciencedirect.com/science/article/pii/S0263224123002890</t>
  </si>
  <si>
    <t>https://doi.org/10.1016/j.measurement.2023.112725</t>
  </si>
  <si>
    <t>112725</t>
  </si>
  <si>
    <t>213</t>
  </si>
  <si>
    <t>A domain adaptation YOLOv5 model for industrial defect inspection</t>
  </si>
  <si>
    <t>LI2023112725</t>
  </si>
  <si>
    <t>The cutting wheel is an important tool in the television liquid crystal display (LCD) panel manufacturing process. The degradation of the cutting wheel significantly affects the LCD panel quality. Currently, there is few effective approaches that can detect the degradation of the cutting wheel at the working station for health monitoring purpose, due to the small size of the component and the complex manufacturing operation. That leads to high economic costs in the production lines in the real industries. In order to address this issue, this paper presents a deep convolutional neural network-based method for defect detection of the cutting wheels using the industrial images. An end-to-end health monitoring system is built based on machine vision, which directly takes the raw images as inputs, and outputs the detection results. That facilitates the industrial applications since little prior knowledge on image processing and fault detection is required. The experiments on a real-world cutting wheel degradation dataset are carried out for validation. High fault diagnosis testing accuracies are obtained, that indicates the proposed method offers an effective and promising approach for the cutting wheel health monitoring problem.</t>
  </si>
  <si>
    <t>Deep learning, defect detection, cutting wheel, convolutional neural network, machine vision</t>
  </si>
  <si>
    <t>Shaojie Yang and Xiang Li and Xiaodong Jia and Yinglu Wang and Haodong Zhao and Jay Lee</t>
  </si>
  <si>
    <t>https://www.sciencedirect.com/science/article/pii/S2351978920315808</t>
  </si>
  <si>
    <t>https://doi.org/10.1016/j.promfg.2020.05.128</t>
  </si>
  <si>
    <t>2351-9789</t>
  </si>
  <si>
    <t>2020</t>
  </si>
  <si>
    <t>902-907</t>
  </si>
  <si>
    <t>48</t>
  </si>
  <si>
    <t>Procedia Manufacturing</t>
  </si>
  <si>
    <t>Deep Learning-Based Intelligent Defect Detection of Cutting Wheels with Industrial Images in Manufacturing</t>
  </si>
  <si>
    <t>YANG2020902</t>
  </si>
  <si>
    <t>48th SME North American Manufacturing Research Conference, NAMRC 48</t>
  </si>
  <si>
    <t>The vial, a bottle known to store the drug, should be controlled to meet the requirements of the standard dimension. Due to problems with a visual inspection, there is a need to develop an automated inspection system. In this paper, a machine vision system for measuring and controlling the dimensional characteristics of medical glass vials has been developed. In this regard, because of the difficulty of taking images of glass vials and reflecting the light that may have these images, some innovative actions have been taken to determine the way for obtaining the appropriate images. Also, the effectiveness of several common segmentation methods has been examined and a heuristic segmentation method is proposed to extract vial borders. Finally, using to integrate heuristic segmentation method and appropriate post-processing methods as well as employing machine learning, an automated approach for measuring different dimensional characteristics of vials is proposed and evaluated by real samples.</t>
  </si>
  <si>
    <t>Machine vision for dimensional defect detection, Heuristic segmentation method, Medicine glass vial, Image processing</t>
  </si>
  <si>
    <t>Milad Eshkevari and Mustafa {Jahangoshai Rezaee} and Marzieh Zarinbal and Hamidreza Izadbakhsh</t>
  </si>
  <si>
    <t>https://www.sciencedirect.com/science/article/pii/S152661252100431X</t>
  </si>
  <si>
    <t>https://doi.org/10.1016/j.jmapro.2021.06.018</t>
  </si>
  <si>
    <t>1526-6125</t>
  </si>
  <si>
    <t>973-989</t>
  </si>
  <si>
    <t>68</t>
  </si>
  <si>
    <t>Journal of Manufacturing Processes</t>
  </si>
  <si>
    <t>Automatic dimensional defect detection for glass vials based on machine vision: A heuristic segmentation method</t>
  </si>
  <si>
    <t>ESHKEVARI2021973</t>
  </si>
  <si>
    <t>This paper explores the generation and use of synthetic data in the development of AI-based vision control systems within the automotive industry. Addressing the challenges of collecting diverse and high-quality datasets, we demonstrate the effectiveness of synthetic data in training deep learning models for defect detection and quality inspection. By leveraging controlled randomizations during image dataset generation, we mitigate the domain gap between synthetic and real-world data, enhancing model performance and generalization. Our approach, validated across multiple industrial applications, significantly accelerates the development cycle and improves the accuracy of AI-based inspection systems. This study highlights the potential of synthetic data to overcome data scarcity and improve the efficiency and effectiveness of AI-driven quality control in automotive manufacturing.</t>
  </si>
  <si>
    <t>Deep Learning, Defect detection, Synthetic data, Quality control, Industry 4.0</t>
  </si>
  <si>
    <t>Mohamed Slim Werda and Hamza Taibi and Khalid Kouiss and Ahmed Chebak and Saif {Ben Halima} and Michael Decottignies and Carey Dilliott</t>
  </si>
  <si>
    <t>https://www.sciencedirect.com/science/article/pii/S240589632401694X</t>
  </si>
  <si>
    <t>https://doi.org/10.1016/j.ifacol.2024.09.265</t>
  </si>
  <si>
    <t>2405-8963</t>
  </si>
  <si>
    <t>522-527</t>
  </si>
  <si>
    <t>58</t>
  </si>
  <si>
    <t>IFAC-PapersOnLine</t>
  </si>
  <si>
    <t>Towards Minimizing Domain Gap When Using Synthetic Data in Automotive Vision Control Applications</t>
  </si>
  <si>
    <t>WERDA2024522</t>
  </si>
  <si>
    <t>18th IFAC Symposium on Information Control Problems in Manufacturing INCOM 2024</t>
  </si>
  <si>
    <t>19</t>
  </si>
  <si>
    <t>Quality control in semiconductors is a crucial step to produce high quality microchips. During the last years, advances in artificial vision have significantly improved image quality control techniques. In the semiconductor industry, automated visual inspection is fundamental to avoid human intervention and keep the pipeline sanitized. Different types of images are collected during this process, feeding image databases that continually grow and cannot be labelled by humans in an exhaustive manner. Advances in image retrieval search methods are fundamental to develop more efficient techniques that meet user requirements. In this work we propose a dimensionality reduction approach on the feature vectors computed by a classifying deep learning model, while keeping a high retrieval performance. To validate this technique, we evaluate four well-known reduction algorithms on a subset of the full database: Principal Component Analysis (PCA), Sparse Random Projection (SRP), Isomap, Locally Linear Embedding (LLE), in combination with three similarity metrics: Euclidian (L2), cosine and inner product. As the number of components of the vectors is reduced, the performance of the image retrieval is measured by recall, time to search, and memory footprint of the database. PCA offers the best results, allowing a significant reduction in search time and memory usage, while SRP becomes an option only when the cosine distance is used. With PCA, we were able to divide the memory footprint by a factor of 16, the search time by 6, while maintaining an average recall of 0.96.</t>
  </si>
  <si>
    <t>Semiconductor manufacturing, Defectivity analysis, Image retrieval, Similarity search, Dimensionality Reduction, Principal Component Analysis (PCA), Sparse Random Projection (SRP), Isomap, Local Linear Embedding (LLE), Deep learning (DL), Computer vision</t>
  </si>
  <si>
    <t>Thomas Vial and Farah Dhouib and Louison Roger and Annabelle Blangero and Frédéric Duvivier and Karim Sayadi and Marisa N. Faraggi</t>
  </si>
  <si>
    <t>https://www.sciencedirect.com/science/article/pii/S2666912922000241</t>
  </si>
  <si>
    <t>https://doi.org/10.1016/j.aime.2022.100097</t>
  </si>
  <si>
    <t>2666-9129</t>
  </si>
  <si>
    <t>100097</t>
  </si>
  <si>
    <t>5</t>
  </si>
  <si>
    <t>Advances in Industrial and Manufacturing Engineering</t>
  </si>
  <si>
    <t>Dimensionality reduction to improve search time and memory footprint in content-retrieval tasks: Application to semiconductor inspection images</t>
  </si>
  <si>
    <t>VIAL2022100097</t>
  </si>
  <si>
    <t>In recent years, artificial intelligence has been applied in the industry to automate various vision-based applications, such as monitoring structural defects in manufactured products. For industrial inspections, the automatic detection and localization of defective parts from product images ensure quality while avoiding waste of labor and materials. To this end, this paper introduces a two-branch neural network architecture that comprises detector and localizer components, where the former identifies the presence of defects, while the latter defines the region of interest for each defective area detected in the product structure. In both cases, the underlying strategy lies in a semi-supervised setting observing only defect-free product images, enabling the learning of the correct product structure that can be used to identify every kind of defect independently from position, color, or shape. The effectiveness of the proposed method is evaluated on the MVTec-AD industrial benchmark comprising different object and texture categories, considering the common state-of-the-art AUROC and SSIM metrics for the evaluation of anomaly detection and localization, respectively. Ablation studies varying the number of layers are performed on all the architecture components, founding that the presented two-branch network is consistently robust among all classes achieving remarkable results, i.e., 98% for AUROC and 94% for SSIM. What is more, measuring the time required to detect and localize the defects, the trained network is run on the RPi4B as an embedded system to simulate a practical industrial setting with limited computational resources, demonstrating the applicability of the presented method in real scenarios.</t>
  </si>
  <si>
    <t>Defect detection, Region of interest, Deep learning, Convolutional auto-encoders, Industrial inspection</t>
  </si>
  <si>
    <t>Danilo Avola and Marco Cascio and Luigi Cinque and Alessio Fagioli and Gian Luca Foresti and Marco Raoul Marini and Fabrizio Rossi</t>
  </si>
  <si>
    <t>https://www.sciencedirect.com/science/article/pii/S0360835222005277</t>
  </si>
  <si>
    <t>https://doi.org/10.1016/j.cie.2022.108512</t>
  </si>
  <si>
    <t>0360-8352</t>
  </si>
  <si>
    <t>108512</t>
  </si>
  <si>
    <t>172</t>
  </si>
  <si>
    <t>Computers &amp; Industrial Engineering</t>
  </si>
  <si>
    <t>Real-time deep learning method for automated detection and localization of structural defects in manufactured products</t>
  </si>
  <si>
    <t>AVOLA2022108512</t>
  </si>
  <si>
    <t>This paper aims to help improve the creation of deep learning-based vision systems for consumer goods manufacturing at Procter and Gamble (P&amp;G) using smart, realistic synthetic data creation. This synthetic data creation is based on a novel data resampling technique that utilizes ordinal class information to create hard-to-capture minority class defects, which has been appropriately name Class Ordered Minority Oversampling Technique (COSMOTE), while also minimizing the overall data collection efforts, which can be a costly and disruptive process to the plants themselves. A particular challenge to these applications is the small number of samples that may be captured for defective products, especially when changes in the process or artwork are made. By leveraging these ordinal quality classes, the information from the classes themselves can enable a minimal training dataset size for faster start to finish model development. A brief literature review of existing resampling techniques is provided to highlight the gaps in these sparse sample use cases and the workflow to generate and validate these synthetic images is also outlined. This paper explains the benefits of intelligent synthetic data creation within this particular manufacturing space by addressing both data imbalance and sparse sample datasets.</t>
  </si>
  <si>
    <t>quality inspections, artificial intelligence, deep learning, resampling, manufacturing</t>
  </si>
  <si>
    <t>Laura Pahren and Paul Thomas and Xiaodong Jia and Jay Lee</t>
  </si>
  <si>
    <t>https://www.sciencedirect.com/science/article/pii/S2405896322014008</t>
  </si>
  <si>
    <t>https://doi.org/10.1016/j.ifacol.2022.09.186</t>
  </si>
  <si>
    <t>73-78</t>
  </si>
  <si>
    <t>55</t>
  </si>
  <si>
    <t>A Novel Method in Intelligent Synthetic Data Creation for Machine Learning-based Manufacturing Quality Control</t>
  </si>
  <si>
    <t>PAHREN202273</t>
  </si>
  <si>
    <t>5th IFAC Workshop on Advanced Maintenance Engineering, Services and Technologies AMEST 2022</t>
  </si>
  <si>
    <t>Surface roughness plays an indispensable and fundamental role as a leading indicator of the surface quality of machined parts in the manufacturing process. The precise and effective monitoring and prediction of surface roughness is crucial for surface quality control. In this regard, the development of an in-process surface quality monitoring system is necessary, which has the promising potential to achieve this goal. Such a system typically comprises data-driven models for decision-making and sensing techniques for detecting associated process information. However, some challenges still exist in building such systems. Firstly, the architecture design and deployment of data-driven models, specifically deep learning (DL)-based models, demand adequate domain knowledge. Secondly, most models trained on specific tasks with limited datasets are prone to suppressing their versatility and generalization across different machining conditions. Additionally, in most cases, reliance on handcrafted features to represent dynamic information on various signals during model training necessitates extensive expertise in selecting appropriate feature types. Furthermore, due to the nature of their low dimensionality, handcrafted features have difficulty in capturing of overall process-related underlying patterns from dynamics signatures, which is time-varying and often occurs in transient events. To address these challenges, this paper proposes the regression-based pre-trained convolutional neural network (pre-trained CNN) combined with Mel-spectrogram images based on the transfer learning method for surface roughness prediction. Within the context, the architecture of the transfer model is slightly adapted from already well-trained CNNs. Initial weights in each layer of the CNN model are directly inherited and then fine-tuned through the Bayesian optimization tuning method. Besides, the audible sound signals are captured and subsequently converted into 2D Mel-spectrogram images with variant time lengths, which are separately engaged to retrain and validate four existing pre-trained CNN models (VGG16, VGG19, ResNet50V2 and InceptionResNetV2). Eventually, the effectiveness of proposed models and comparison of their predictive capabilities are further validated through a case study in the turning process. The results demonstrate that each applied pre-trained CNN model is capable of effectively predicting surface quality with satisfactory prediction results. Therefore, the proposed method can facilitate the establishment of a machining monitoring system concerning its accuracy, reliability, and robustness.</t>
  </si>
  <si>
    <t>Transfer learning, Surface quality monitoring, Audible sound, Mel-spectrogram, Bayesian optimization</t>
  </si>
  <si>
    <t>Yaoxuan Zhu and Amir Rashid and Tomas Österlind and Andreas Archenti</t>
  </si>
  <si>
    <t>https://www.sciencedirect.com/science/article/pii/S2213846324002402</t>
  </si>
  <si>
    <t>https://doi.org/10.1016/j.mfglet.2024.09.156</t>
  </si>
  <si>
    <t>2213-8463</t>
  </si>
  <si>
    <t>1290-1299</t>
  </si>
  <si>
    <t>41</t>
  </si>
  <si>
    <t>Manufacturing Letters</t>
  </si>
  <si>
    <t>Surface quality prediction in-situ monitoring system: A deep transfer learning-based regression approach with audible signal</t>
  </si>
  <si>
    <t>ZHU20241290</t>
  </si>
  <si>
    <t>52nd SME North American Manufacturing Research Conference (NAMRC 52)</t>
  </si>
  <si>
    <t>The inspection of sewing defects is an essential step in the quality assurance of garment manufacturing. Although traditional automated defect detection applications have shown good performance, these methods are usually configured with handcrafted features designed by a human operator. Recently, deep learning methods that include Convolutional Neural Networks (CNNs) have demonstrated excellent performance in a wide variety of computer-vision applications. To take advantage of the CNN’s feature representation, the direct utilization of feature maps from the convolutional layers as universal feature descriptors has been studied. In this paper, we propose a sewing defect detection method using a CNN feature map extracted from the initial layers of a pre-trained VGG-16 to detect a broken stitch from a captured image of a sewing operation. To assess the effectiveness of the proposed method, experiments were conducted on a set of sewing images, including normal images, their synthetic defects, and rotated images. As a result, the proposed method detected true defects with 92.3% accuracy. Moreover, additional conditions for computing devices and deep learning libraries were investigated to reduce the computing time required for real-time computation. Using a general and cheap single-board computer with resizing the image and utilizing a lightweight deep learning library, the computing time was 0.22 s. The results confirm the feasibility of the proposed method’s performance as an appropriate manufacturing technology for garment production.</t>
  </si>
  <si>
    <t>Garment industry, Sewing defect detection, Broken stitch, Convolutional neural networks, Feature map, Image processing</t>
  </si>
  <si>
    <t>Hyungjung Kim and Woo-Kyun Jung and Young-Chul Park and Jae-Won Lee and Sung-Hoon Ahn</t>
  </si>
  <si>
    <t>https://www.sciencedirect.com/science/article/pii/S0957417421013610</t>
  </si>
  <si>
    <t>https://doi.org/10.1016/j.eswa.2021.116014</t>
  </si>
  <si>
    <t>0957-4174</t>
  </si>
  <si>
    <t>116014</t>
  </si>
  <si>
    <t>188</t>
  </si>
  <si>
    <t>Expert Systems with Applications</t>
  </si>
  <si>
    <t>Broken stitch detection method for sewing operation using CNN feature map and image-processing techniques</t>
  </si>
  <si>
    <t>KIM2022116014</t>
  </si>
  <si>
    <t>Across many industries, visual quality assurance has transitioned from a manual, labor-intensive, and error-prone task to a fully automated and precise assessment of industrial quality. This transition has been made possible due to advances in machine learning in general, and supervised learning in particular. However, the majority of supervised learning approaches only allow to identify pre-defined categories, such as certain error types on manufactured objects. New, unseen error types are unlikely to be detected by supervised models. As a remedy, this work studies unsupervised models based on deep neural networks which are not limited to a fixed set of categories but can generally assess the overall quality of objects. More specifically, we use a quality inspection case from a European car manufacturer and assess the detection performance of three unsupervised models (i.e., Skip-GANomaly, PaDiM, PatchCore). Based on an in-depth evaluation study, we demonstrate that reliable results can be achieved with fully unsupervised approaches that are even competitive with those of a supervised counterpart.</t>
  </si>
  <si>
    <t>Computer vision, Quality control, Industrial inspection, Anomaly detection, Deep learning, Unsupervised machine learning</t>
  </si>
  <si>
    <t>Justus Zipfel and Felix Verworner and Marco Fischer and Uwe Wieland and Mathias Kraus and Patrick Zschech</t>
  </si>
  <si>
    <t>https://www.sciencedirect.com/science/article/pii/S0360835223000694</t>
  </si>
  <si>
    <t>https://doi.org/10.1016/j.cie.2023.109045</t>
  </si>
  <si>
    <t>109045</t>
  </si>
  <si>
    <t>177</t>
  </si>
  <si>
    <t>Anomaly detection for industrial quality assurance: A comparative evaluation of unsupervised deep learning models</t>
  </si>
  <si>
    <t>ZIPFEL2023109045</t>
  </si>
  <si>
    <t>Strong demand for electric vehicles and energy storage applications has led to a rapid expansion of the battery sector. Laser welding is widely used in lithium-ion batteries and manufacturing companies due to its high energy density and capability to join different materials. Welding quality plays a vital role in the durability and effectiveness of welding structures. Therefore, it is essential to monitor welding defects to ensure welds quality. Manual inspection, analysis and evaluation of welding defect images is difficult due to the non-uniformity in their shape, position, and size. Hence the use of deep learning techniques to identify welding defects is more accurate and reliable due to the adequate training data samples, which helps to identify welding defects with greater accuracy. In this study, we present a novel collection of 3,736 laser welding images which are labeled with eight classes. This dataset contains both normal and defective classes collected from a Dade Laser Chinese production line. Moreover, we introduce a modified loss function that integrates cross entropy and complement objective training. The EfficientNetB6 model is trained with the newly introduced loss function that performed efficiently and achieved a promising accuracy during the classification phase. The experimental results demonstrate the significance of the proposed loss function and the sufficiency of EfficientNetB6 model on the laser welding dataset. Compared to other models, EfficientNetB6 performs better.</t>
  </si>
  <si>
    <t>Laser welding, Data sampling, Complement objective training, Multi-classification</t>
  </si>
  <si>
    <t>Nasir Ud Din and Li Zhang and Yunhao Zhou and Ziliang Chen and Yuhui Yao and Zihan Yang and Yatao Yang</t>
  </si>
  <si>
    <t>https://www.sciencedirect.com/science/article/pii/S2215098623001738</t>
  </si>
  <si>
    <t>https://doi.org/10.1016/j.jestch.2023.101495</t>
  </si>
  <si>
    <t>2215-0986</t>
  </si>
  <si>
    <t>101495</t>
  </si>
  <si>
    <t>46</t>
  </si>
  <si>
    <t>Engineering Science and Technology, an International Journal</t>
  </si>
  <si>
    <t>Laser welding defects detection in lithium-ion battery poles</t>
  </si>
  <si>
    <t>DIN2023101495</t>
  </si>
  <si>
    <t>Human induced pluripotent stem cells (hiPSCs) have demonstrated great promise for a variety of applications that include cell therapy and regenerative medicine. Production of clinical grade hiPSCs requires reproducible manufacturing methods with stringent quality-controls such as those provided by image-controlled robotic processing systems. In this paper we present an automated image analysis method for identifying and picking hiPSC colonies for clonal expansion using the CellXTM robotic cell processing system. This method couples a light weight deep learning segmentation approach based on the U-Net architecture to automatically segment the hiPSC colonies in full field of view (FOV) high resolution phase contrast images with a standardized approach for suggesting pick locations. The utility of this method is demonstrated using images and data obtained from the CellXTM system where clinical grade hiPSCs were reprogrammed, clonally expanded, and differentiated into retinal organoids for use in treatment of patients with inherited retinal degenerative blindness.</t>
  </si>
  <si>
    <t>Stem cell manufacturing, Automated image analysis cell cultures, Human induced pluripotent stem cell (hiPSC) processing, Deep learning</t>
  </si>
  <si>
    <t>Kimerly A. Powell and Laura R. Bohrer and Nicholas E. Stone and Bradley Hittle and Kristin R. Anfinson and Viviane Luangphakdy and George Muschler and Robert F. Mullins and Edwin M. Stone and Budd A. Tucker</t>
  </si>
  <si>
    <t>https://www.sciencedirect.com/science/article/pii/S247263032300047X</t>
  </si>
  <si>
    <t>https://doi.org/10.1016/j.slast.2023.07.004</t>
  </si>
  <si>
    <t>2472-6303</t>
  </si>
  <si>
    <t>416-422</t>
  </si>
  <si>
    <t>28</t>
  </si>
  <si>
    <t>SLAS Technology</t>
  </si>
  <si>
    <t>Automated human induced pluripotent stem cell colony segmentation for use in cell culture automation applications</t>
  </si>
  <si>
    <t>POWELL2023416</t>
  </si>
  <si>
    <t>6</t>
  </si>
  <si>
    <t>Research on deep learning methods for steel surface defect detection significantly enhances product quality and manufacturing efficiency. However, practical industrial scenarios pose challenges, including variations in color, lighting, reflective conditions, and other environmental factors that affect defect visibility. Additionally, defects vary in size and shape, with some being so small or concealed that accurate detection is difficult. Complex textures of detected images further increase computational cost, often compromising efficiency for high precision. In this paper, we propose a novel method called ELA-YOLO for defect detection, using YOLOv8 as the underlying framework. First, we introduce linear attention to the network to improve the model’s representation capability while managing computational complexity. Second, we propose a selective feature pyramid network to enhance feature fusion across different levels. Third, we design a lightweight detection head to output detection results efficiently. Experimental results demonstrate that ELA-YOLO achieves the highest accuracy: 81.7 mAP on the NEU-DET dataset, 99.3 mAP on the DAGM2007 dataset and 74.3 mAP on the GC10-DET dataset. Additionally, it achieves the lowest parameters (5.4 M), computational complexity (16.5 GFLOPs), and relatively low latency (101.3 FPS). Our method strikes an optimal balance between efficiency and accuracy, demonstrating comprehensive performance in industrial steel surface defect detection.</t>
  </si>
  <si>
    <t>Surface defect detection, Deep learning, YOLOv8, Linear attention, Industrial application</t>
  </si>
  <si>
    <t>Ruichen Ma and Jinglong Chen and Yong Feng and Zitong Zhou and Jingsong Xie</t>
  </si>
  <si>
    <t>https://www.sciencedirect.com/science/article/pii/S1474034625002708</t>
  </si>
  <si>
    <t>https://doi.org/10.1016/j.aei.2025.103377</t>
  </si>
  <si>
    <t>103377</t>
  </si>
  <si>
    <t>65</t>
  </si>
  <si>
    <t>ELA-YOLO: An efficient method with linear attention for steel surface defect detection during manufacturing</t>
  </si>
  <si>
    <t>MA2025103377</t>
  </si>
  <si>
    <t>Toothbrush manufacturing process is prone to a number of defects concerning the bristle stapling, affecting the amount of scrap parts and rework. State-of-the-art inspection techniques are characterized by low efficiency, unsustainable operator fatigue, resulting in a low detection performance with the consequence of an overall final product low quality and safety issue. To enable an automatic process monitoring this paper presents a machine vision-based inspection system endowed with a deep-learning YOLOv5s-based decision-making for toothbrush bristles defects identification and characterization. The proposed system is made of three modules, respectively the image acquisition module, the image processing module and the intelligent defect classification module. A laboratory scale experimental rig was designed in order to carry out trial aimed at validating the proposed monitoring method. The results of testing demonstrated a high classification accuracy capability and high performances in terms computation time, indicating an excellent suitability for industrial applications.</t>
  </si>
  <si>
    <t>Process monitoring, Machine-vision, Deep-learning, Yolov5s, Defect detection</t>
  </si>
  <si>
    <t>Nengsheng Bao and Yuchen Fan and Zhaopeng Luo and Chaoping Li and Alessandro Simeone and Chunsheng Zhang</t>
  </si>
  <si>
    <t>https://www.sciencedirect.com/science/article/pii/S2212827123004110</t>
  </si>
  <si>
    <t>https://doi.org/10.1016/j.procir.2023.06.184</t>
  </si>
  <si>
    <t>1072-1077</t>
  </si>
  <si>
    <t>118</t>
  </si>
  <si>
    <t>A deep learning-based process monitoring system for toothbrush manufacturing defect characterization</t>
  </si>
  <si>
    <t>BAO20231072</t>
  </si>
  <si>
    <t>16th CIRP Conference on Intelligent Computation in Manufacturing Engineering</t>
  </si>
  <si>
    <t>Detecting surface defects plays a crucial role in ensuring the quality, functionality, and security of the production process. Traditional image processing techniques and machine learning models rely on manual analysis and feature extraction for specific vision inspection tasks. Deep learning approaches, which can automatically extract features from images, have demonstrated outstanding performance in computer vision tasks, including detecting surface defects. Motivated by this consideration, a Systematic Literature Review (SLR) method is employed for the comprehensive analysis of studies published between 2020 and 2023 in the field of deep learning-based surface defect detection applications in industrial products. The study provides a technical taxonomy for deep learning models according to the content of current studies through the SLR process, including Convolutional Neural Networks (CNN), encoder–decoder models, pyramid network models, Generative Adversarial Networks (GAN), attention-based models, and other models for surface defect detection. Then, the commonly used datasets for surface defect detection are discussed, and a comparative analysis of deep learning models’ performance is provided. Our comparative analysis reveals that pyramid network models and CNN models are the most frequently used deep learning models for surface defect detection. These models yield reasonable results in surface defect detection due to their exceptional feature extraction capabilities. Finally, some hints for addressing future research directions and identifying open issues in surface defect detection applications are presented.</t>
  </si>
  <si>
    <t>Surface defect detection, Deep learning, Systematic literature review</t>
  </si>
  <si>
    <t>Rasoul Ameri and Chung-Chian Hsu and Shahab S. Band</t>
  </si>
  <si>
    <t>https://www.sciencedirect.com/science/article/pii/S0952197623019012</t>
  </si>
  <si>
    <t>https://doi.org/10.1016/j.engappai.2023.107717</t>
  </si>
  <si>
    <t>107717</t>
  </si>
  <si>
    <t>130</t>
  </si>
  <si>
    <t>A systematic review of deep learning approaches for surface defect detection in industrial applications</t>
  </si>
  <si>
    <t>AMERI2024107717</t>
  </si>
  <si>
    <t>Deep Learning, a subfield of Artificial Intelligence, has enabled a wide range of applications in machine vision, including manufacturing quality control. A critical aspect of Machine Vision using Deep Learning algorithms is the availability of large amounts of visual training data. Collecting training data is time consuming, especially in cases where visual training data is difficult to collect. For example, machine vision systems for object detection in quality inspection need massive datasets with various light, rotation and viewpoints parameters to recognize components. Only the training phases of data collection and annotation are responsible for about 80 % of the time spent. Through advances in synthetically generated training data, the lack of available training data is alleviated and effort for data collection and annotation is reduced. This paper presents an innovative approach to generate synthetic training data using CAD-Tools and rendering software. In this work, synthetic training data is generated using the approach of domain randomization. Domain randomization introduces diversity and variability in training dataset, which has proven to improve the robustness and generalization of deep learning models. The approach is evaluated in a case example. Images of an assembly step are classified in terms of correct or incorrect assembly. The results show that synthetically generated training data used to train deep learning algorithms are fundamentally suitable for Machine Vision. Within this study deep learning models trained with synthetic image reached equally good results as models trained using real-world data. Variation using generated non-realistic image data is able to force neuronal nets to learn features of the object of interest. Synthetically generated training data therefore is an inexpensive source of data avoiding the need to collect and annotate large amounts of training data. Overall, the integration of synthetically generated image data has paved the way for new possibilities in visual application domains.</t>
  </si>
  <si>
    <t>Machine Vision, Deep Learning, Synthetic Image Data, Domain Randomization, Quality Control using Machine Vision</t>
  </si>
  <si>
    <t>Iris Gräßler and Michael Hieb</t>
  </si>
  <si>
    <t>https://www.sciencedirect.com/science/article/pii/S2212827124009430</t>
  </si>
  <si>
    <t>https://doi.org/10.1016/j.procir.2024.08.371</t>
  </si>
  <si>
    <t>981-986</t>
  </si>
  <si>
    <t>126</t>
  </si>
  <si>
    <t>Creating Synthetic Datasets for Deep Learning used in Machine Vision</t>
  </si>
  <si>
    <t>GRALER2024981</t>
  </si>
  <si>
    <t>17th CIRP Conference on Intelligent Computation in Manufacturing Engineering (CIRP ICME ‘23)</t>
  </si>
  <si>
    <t>The automatic optical detection (AOD) technique has been extensively applied in industrial manufacturing fields. However, in the manufacturing field of plastic bottles (PBs), the current AOD approaches often encounter the issues of 360-degree image acquisition, detection accuracy, and detection speed limitation due to the restriction of the imaging system, detection algorithm, and computational power. To address these issues, we propose a surface defect detection (SDD) method to identify weak and small defects in the production-line PBs. We design a multi-view imaging system containing four imaging units and four relative illumination devices to acquire the surface images of production-line PBs with a 360-degree angle of view. We develop a lightweight feature fusion (LFF) YOLO network to detect weak and small defects in the PB images. An experimental system is built to validate the proposed method. The practical experiment results illustrate that the proposed method realizes the detection of weak and small defects for the PBs with high accuracy and speed and performs better than the comparison state-of-the-art methods. The proposed method has wide applications in the three-dimensional object SDD, such as glass bottles, automobile parts, and so on.</t>
  </si>
  <si>
    <t>Defect detection, Optical imaging, Deep learning, Pattern recognition</t>
  </si>
  <si>
    <t>Heng Wu and Lingxiang Zeng and Meiyun Chen and Tao Wang and Chunhua He and Huapan Xiao and Shaojuan Luo</t>
  </si>
  <si>
    <t>https://www.sciencedirect.com/science/article/pii/S0143816624003476</t>
  </si>
  <si>
    <t>https://doi.org/10.1016/j.optlaseng.2024.108369</t>
  </si>
  <si>
    <t>0143-8166</t>
  </si>
  <si>
    <t>108369</t>
  </si>
  <si>
    <t>Optics and Lasers in Engineering</t>
  </si>
  <si>
    <t>Weak surface defect detection for production-line plastic bottles with multi-view imaging system and LFF YOLO</t>
  </si>
  <si>
    <t>WU2024108369</t>
  </si>
  <si>
    <t>The manufacturing industry is evolving in line with the principles of Industry 4.0, with the aim of achieving higher levels of automation and digitization. In particular, deep learning algorithms such as convolutional neural networks (CNNs) are key enabling technologies to achieve this goal. The semiconductor industry is a particular case where CNNs are used to assist inspection systems and human operators in defect classification of wafers. However, deep CNN models are time consuming and resource intensive. It is therefore necessary to look for alternatives. One of these alternatives is the use of lightweight models, which provide competitive classification performance with low time and resource consumption. Therefore, the motivation of this work is to apply these lightweight models to semiconductor defect classification and compare their performance with that obtained by deep CNN models in similar work. In this line, this paper introduces an efficient two-step approach combining traditional computer vision techniques and a lightweight SqueezeNet CNN for defect detection and classification. The lightweight SqueezeNet model is tuned using a grid search algorithm. After obtaining the optimal model, its metrics are presented and compared with results from related work. Using a semiconductor surface defect dataset from a multinational semiconductor company, our lightweight model can achieve really competitive classification results (99.356% versus 99.443% obtained by ResNet50) while consuming significantly less time than other heavyweight models (80.146% less time than ResNet50).</t>
  </si>
  <si>
    <t>Deep learning, Convolutional neural networks, Semiconductor manufacturing, Inspection system, Defect classification</t>
  </si>
  <si>
    <t>Francisco {López de la Rosa} and José L. Gómez-Sirvent and Rafael Morales and Roberto Sánchez-Reolid and Antonio Fernández-Caballero</t>
  </si>
  <si>
    <t>https://www.sciencedirect.com/science/article/pii/S0360835223005739</t>
  </si>
  <si>
    <t>https://doi.org/10.1016/j.cie.2023.109549</t>
  </si>
  <si>
    <t>109549</t>
  </si>
  <si>
    <t>183</t>
  </si>
  <si>
    <t>Defect detection and classification on semiconductor wafers using two-stage geometric transformation-based data augmentation and SqueezeNet lightweight convolutional neural network</t>
  </si>
  <si>
    <t>LOPEZDELAROSA2023109549</t>
  </si>
  <si>
    <t>Cutting tool is one of the most important parts of machine tool which greatly influences the machining quality. Defect detection of cutting tool spiral cutting edge is usually done by quality control workers after manufactured, which costs time and the quality cannot be guaranteed. In order to detect defects on the spiral cutting edge automatically and reliably within limited cycle time, this paper proposes a vision-based fusion method. This method first uses improved Yolov3-tiny to extract the target cutting edge region, and then traditional image processing method is used to detect and evaluate defects. Compared with only using deep learning, the detection accuracy and evaluation precision of defects are improved. Compared with traditional image processing method, the robustness of illumination is improved. In the case study, the detection result shows that the proposed method can effectively detect and evaluate small defects on the spiral cutting edges illumination insensitively with high detection accuracy.</t>
  </si>
  <si>
    <t>Milling cutter, Spiral cutting edge, Defect detection, Deep learning, Vision-based</t>
  </si>
  <si>
    <t>Tongjia Zhang and Chengrui Zhang and Yanjie Wang and Xiaofu Zou and Tianliang Hu</t>
  </si>
  <si>
    <t>https://www.sciencedirect.com/science/article/pii/S026322412100258X</t>
  </si>
  <si>
    <t>https://doi.org/10.1016/j.measurement.2021.109248</t>
  </si>
  <si>
    <t>109248</t>
  </si>
  <si>
    <t>A vision-based fusion method for defect detection of milling cutter spiral cutting edge</t>
  </si>
  <si>
    <t>ZHANG2021109248</t>
  </si>
  <si>
    <t>Surface defect detection in industrial processes is an essential step in production. The use of surface defect detection technology is of great significance for improving product quality and increasing production efficiency. However, the number of surface defect samples collected in the industrial process is limited, making training deep learning-based object detection models challenging. This paper proposes a multi-scale progressive generative adversarial network (MAS-GAN) that combines non-leaking data augmentation and self-attention mechanisms to solve this problem. The model uses an asymptotic growth strategy to synthesize multi-scale surface defect images and uses a non-leaking data augmentation method to deal with the degradation of the performance of the generative model in the case of insufficient samples. The self-attention mechanism further optimizes the generative adversarial network to make the details of high-resolution images more perfect. Using MAS-GAN to synthesize surface defect images to assist in training a deep learning-based object detection algorithm, both the training convergence speed of the surface defect detection model and the detection accuracy is improved. The experimental results on different datasets show the effectiveness of the proposed data synthesis method in the detection of surface defects of objects.</t>
  </si>
  <si>
    <t>Data synthesis, Surface defect detection, Multi-scale progressive generative adversarial network (MAS-GAN), Self-attention</t>
  </si>
  <si>
    <t>Hongbin Zhang and Dong Pan and Jianhua Liu and Zhaohui Jiang</t>
  </si>
  <si>
    <t>https://www.sciencedirect.com/science/article/pii/S0925231222005525</t>
  </si>
  <si>
    <t>https://doi.org/10.1016/j.neucom.2022.05.021</t>
  </si>
  <si>
    <t>106-114</t>
  </si>
  <si>
    <t>499</t>
  </si>
  <si>
    <t>A novel MAS-GAN-based data synthesis method for object surface defect detection</t>
  </si>
  <si>
    <t>ZHANG2022106</t>
  </si>
  <si>
    <t>The industrial metallization of Si solar cells predominantly relies on screen printing, with silver as the preferred electrode material. However, the design of commercial screens often leads to suboptimal silver usage and increased electrical resistance due to print-related inhomogeneities like mesh marks, constrictions and spreading. Real-time monitoring of quality parameters during production has thus become increasingly critical. Current inline optical quality control systems usually only include 2D visualizations of the printed layout, which limits their effectiveness in quality control. Options that allow 3D measurements are usually slow, expensive, and therefore not worth considering in most cases. This research focuses on the development of a model that can estimate the three-dimensional shape of printed contact fingers from a single 2D image without the need of additional hardware using deep learning. Furthermore, a workflow for the generation of training data, which involves the creation of image pairs from a 2D microscope and a 3D confocal laser scanning microscope (CLSM) to accurately represent solar cell fingers, is presented. After model training, the predicted height maps are compared with the ground truth height maps, and the robustness of the model with respect to a paste variation and screen parameter variation is examined. The results confirm the feasibility and reliability of deep learning-based 3D shape estimation, extending its applicability to new, previously unseen data from screen-printed contact fingers. With a structural similarity index (SSIM) score of 0.76, a strong correlation between the estimated and ground truth height maps is established. In summary, our deep learning-based approach for height map estimation offers an effective and reliable solution for fast inline detection and analysis of the cross-sectional area of the printed contact fingers.</t>
  </si>
  <si>
    <t>Deep Learning, Front-side metallization, Image2Heigth, Solar cell, Screen-printing</t>
  </si>
  <si>
    <t>Marius Singler and Akshay Patil and Linda Ney and Andreas Lorenz and Sebastian Tepner and Florian Clement</t>
  </si>
  <si>
    <t>https://www.sciencedirect.com/science/article/pii/S2666546824000703</t>
  </si>
  <si>
    <t>https://doi.org/10.1016/j.egyai.2024.100404</t>
  </si>
  <si>
    <t>2666-5468</t>
  </si>
  <si>
    <t>100404</t>
  </si>
  <si>
    <t>17</t>
  </si>
  <si>
    <t>Energy and AI</t>
  </si>
  <si>
    <t>Deep learning-based prediction of 3-dimensional silver contact shapes enabling improved quality control in solar cell metallization</t>
  </si>
  <si>
    <t>SINGLER2024100404</t>
  </si>
  <si>
    <t>The application of artificial intelligence in traditional Chinese medicine (TCM) has become a hot topic in the scientific community. American ginseng (AG), a perennial herb with a rich history, is widely utilized in clinical settings due to its diverse pharmacological activities and nutritional value. However, the quality of AG in the market is often compromised by the presence of similar-looking adulterants from different regions. Rapid and precise identification of its origin is crucial for consumers. This study proposes a novel approach, employing a Mid-Level-Fusion method that combines hyperspectral imaging (HSI) and ultra performance liquid chromatography-quadrupole linear ion trap mass spectrometry (UPLC-QTRAP-MS/MS) techniques to successfully identify origins of AG. Firstly, the 1D-Gradient-weighted class activation mapping (1D-GradCAM) algorithm was utilized for feature selection on HSI data, visualizing wavelengths contributing significantly to classification results and using the 1D-GradCAM algorithm, the spectral features were reduced from 510 to 91, achieving 105 % of the performance of the full-wavelength model. Simultaneously, redundant data in UPLC-QTRAP-MS/MS were eliminated using Cars-PLS, reducing the number of indicator components from 23 to 11. Subsequently, a Mid-Level Fusion matrix was generated based on the filtered HSI and UPLC-QTRAP-MS/MS data to establish an AG origin tracing model, achieving a detection accuracy of up to 96.15 %. Finally, the established HSI-UPLC-QTRAP-MS/MS-Mid-Level-Fusion model enabled pixel-level recognition of origin tracing. In conclusion, HSI combined with UPLC-QTRAP-MS/MS Mid-Level-Fusion presents a feasible method for tracing AG origins, playing a crucial role in quality control at the source in TCM production.</t>
  </si>
  <si>
    <t>Hyperspectral imaging technology, American ginseng, Data fusion, 1D-Gradient-weighted Class Activation Mapping, Pixel visualization</t>
  </si>
  <si>
    <t>Hui Zhang and HongXu Zhang and ShouRong Wu and XingChu Gong and JieQiang Zhu and JiZhong Yan and Yong Jiang</t>
  </si>
  <si>
    <t>https://www.sciencedirect.com/science/article/pii/S1386142525003725</t>
  </si>
  <si>
    <t>https://doi.org/10.1016/j.saa.2025.126066</t>
  </si>
  <si>
    <t>1386-1425</t>
  </si>
  <si>
    <t>126066</t>
  </si>
  <si>
    <t>336</t>
  </si>
  <si>
    <t>Spectrochimica Acta Part A: Molecular and Biomolecular Spectroscopy</t>
  </si>
  <si>
    <t>Precise classification of traditional Chinese medicine sources using intelligent fusion of hyperspectral imaging-mass spectrometry data combined with machine learning: A case study of American ginseng</t>
  </si>
  <si>
    <t>ZHANG2025126066</t>
  </si>
  <si>
    <t>Paints and Coatings are integral to various industries, offering not only aesthetic enhancements but also protection against environmental factors like ultraviolet radiation, corrosion, and wear. However, defects compromising coating quality are common, and manual inspection methods are often inefficient, error-prone, and labour-intensive. In this study, we address these challenges by leveraging vision-based deep learning techniques for automated classification of 10 most common classes of industrial paints and coating defects. Although our dataset was limited to just 100 images (10 per class) for few-shot and 332 images (30–35 per class) for moderate-shot scenario, Vision Transformer (ViT) model achieved an impressive average accuracy of 86 % and 93 % respectively, outperforming Visual Geometry Group Network (VGG) (82 %), Densely Connected Convolutional Network (DenseNet) (91 %), and Efficient Network (EfficientNet) (79 %) in the moderate shot classification. These models’ robustness was further evaluated using a challenging non-trivial augmented test dataset designed to mimic real-world scenario. These test images were generated by mapping them onto curved surfaces, introducing distortions, and capturing from angled perspective. Remarkably, these models demonstrated robust performance with a maximum accuracy drop of only 7 %. To enhance adaptability to novel and unseen defects, Meta-Learning was also employed, improving the generalization capability of the models across both familiar and previously unseen defect types. This study offers valuable guidance for researchers working on vision-based image classification applications and provides significant insights into the potential of Artificial Intelligence (AI) driven quality control systems for the paint/coating industry, as well as in manufacturing, automotive, aerospace and civil infrastructure maintenance.</t>
  </si>
  <si>
    <t>Paint defects classification, Vision transformer (ViT), Transfer learning, Convolutional neural networks (CNNs), Artificial intelligence (AI)-Driven quality control, Advanced data augmentations</t>
  </si>
  <si>
    <t>Priyankkumar Dhrangdhariya and Parvesh Saini and Soumyadipta Maiti and Beena Rai</t>
  </si>
  <si>
    <t>https://www.sciencedirect.com/science/article/pii/S0952197625013223</t>
  </si>
  <si>
    <t>https://doi.org/10.1016/j.engappai.2025.111320</t>
  </si>
  <si>
    <t>111320</t>
  </si>
  <si>
    <t>156</t>
  </si>
  <si>
    <t>Multi-class classification of paint/coating defects using transfer learning</t>
  </si>
  <si>
    <t>DHRANGDHARIYA2025111320</t>
  </si>
  <si>
    <t>For manufacturing processes there is a need to ensure an efficient production and to fulfill the increasing quality requirements. To handle these challenges, Machine Vision Systems can be used for process monitoring and quality control. In this paper the implementation and thereby the potentials of such a system in a series production using Transfer Learning with low cost hardware is introduced. The necessary steps, from the hardware implementation, the data acquisition, the preprocessing over the optimization and the application are depicted. Finally we show that the proposed solution can fulfill defined requirements and can compete with a professional Machine Vision System.</t>
  </si>
  <si>
    <t>Machine Vision, Manufacturing, Series Production, Image Classification, Transfer Learning, Low Cost, Data Acquisition</t>
  </si>
  <si>
    <t>Hubert Würschinger and Matthias Mühlbauer and Michael Winter and Michael Engelbrecht and Nico Hanenkamp</t>
  </si>
  <si>
    <t>https://www.sciencedirect.com/science/article/pii/S2212827120302985</t>
  </si>
  <si>
    <t>https://doi.org/10.1016/j.procir.2020.01.121</t>
  </si>
  <si>
    <t>611-616</t>
  </si>
  <si>
    <t>90</t>
  </si>
  <si>
    <t>Implementation and potentials of a machine vision system in a series production using deep learning and low-cost hardware</t>
  </si>
  <si>
    <t>WURSCHINGER2020611</t>
  </si>
  <si>
    <t>27th CIRP Life Cycle Engineering Conference (LCE2020) Advancing Life Cycle Engineering : from technological eco-efficiency to technology that supports a world that meets the development goals and the absolute sustainability</t>
  </si>
  <si>
    <t>This study presents a framework for the real-time detection of surface cracking in large-sized stamped metal parts. The framework aims to address the challenges of low detection efficiency and high error rates associated with manual cracking detection. Within this framework, a novel network, SNF-YOLOv8, is proposed to efficiently detect cracking while ensuring that the detection speed matches the production speed. The network incorporates a convolutional spatial-to-depth module to enhance the detection of small-sized cracking and mitigate surface interference during inspections. Furthermore, a visual self-attention mechanism is introduced to improve feature extraction. A combination of standard convolutional and depth-wise separable convolutional layers in the neck network enhances speed without compromising accuracy. Experimental validation conducted using a dataset from actual production lines, in collaboration with a multi-national corporation, demonstrates that SNF-YOLOv8 achieves an average precision of 85.2% at a detection speed of 164 frames per second. The framework achieves an accuracy rate of 98.8% in detecting large-sized cracking and 96.4% in detecting small-sized cracking, meeting the requirements for high-precision and real-time detection applications.</t>
  </si>
  <si>
    <t>Automobile manufacturing, Surface defect detection, Deep learning, Convolutional neural network, Anomaly detection</t>
  </si>
  <si>
    <t>Xingjun Dong and Changsheng Zhang and Junhao Wang and Yao Chen and Dawei Wang</t>
  </si>
  <si>
    <t>https://www.sciencedirect.com/science/article/pii/S0166361524000332</t>
  </si>
  <si>
    <t>https://doi.org/10.1016/j.compind.2024.104105</t>
  </si>
  <si>
    <t>0166-3615</t>
  </si>
  <si>
    <t>104105</t>
  </si>
  <si>
    <t>159-160</t>
  </si>
  <si>
    <t>Computers in Industry</t>
  </si>
  <si>
    <t>Real-time detection of surface cracking defects for large-sized stamped parts</t>
  </si>
  <si>
    <t>DONG2024104105</t>
  </si>
  <si>
    <t>In the intelligent manufacturing environment, online metrology and detection technology ensures the consistency and stability of product quality by real-time monitoring and analysis of key data in the production process. However, traditional online detection methods face challenges such as insufficient accuracy, delayed response and high cost, which affect production efficiency and quality control. To solve these problems, this paper proposes an optimization scheme based on multi-sensor fusion, machine learning algorithm, adaptive control, intelligent fault prediction and edge computing technology. First, multiple sensors are used for data collection, integrating multimodal information such as vision, laser, and ultrasound to improve measurement accuracy. Second, the detection model is optimized through machine learning algorithms, and adaptive control technology dynamically adjusts the production process according to real-time data. Intelligent fault prediction analyzes historical data to provide early warning of equipment problems, and edge computing improves the real-time and efficiency of data processing. Experimental results show that the surface defect detection accuracy of the optimized system is 98%, production efficiency is improved by about 60%, and the scrap rate is reduced by 4.85%. This research provides practical solutions for quality control and production optimization in intelligent manufacturing, significantly improves the intelligence and automation level of the production line, and promotes the development of the manufacturing industry in a direction of higher efficiency, lower cost, and higher precision.</t>
  </si>
  <si>
    <t>Intelligent manufacturing, online measurement, detection, real-time monitoring, optimization application</t>
  </si>
  <si>
    <t>Tianyun Du</t>
  </si>
  <si>
    <t>https://www.sciencedirect.com/science/article/pii/S1877050925018782</t>
  </si>
  <si>
    <t>https://doi.org/10.1016/j.procs.2025.05.031</t>
  </si>
  <si>
    <t>1877-0509</t>
  </si>
  <si>
    <t>83-91</t>
  </si>
  <si>
    <t>262</t>
  </si>
  <si>
    <t>Procedia Computer Science</t>
  </si>
  <si>
    <t>Online Measurement and Detection Technology and its Optimized Application in Intelligent Manufacturing Environment</t>
  </si>
  <si>
    <t>DU202583</t>
  </si>
  <si>
    <t>The 5th International Conference on Multi-modal Information Analytics (MMIA)</t>
  </si>
  <si>
    <t>In the past years, the computer vision domain has been profoundly changed by the advent of deep learning algorithms and data science. The defect detection problem is of outmost importance in high-tech industries such as aerospace manufacturing and is extensively employed using automated industrial quality control systems. Defect inspection methods can be mainly grouped into manual inspection, traditional computer vision, and modern computer vision inspection. Initially developed two decades ago, the CNN algorithms recently became popular for solving complex machine vision problems, as big datasets and computationally potent hardware became widely available. Deep learning-based methods form the foundation for modern automatic optical inspection methods and can be grouped based on their network connections into two categories: dense networks and sparse networks. Another method for grouping considers the type of learning: supervised learning used primarily for defect classification and segmentation, and unsupervised learning models, which have the potential to overcome the challenges of supervised models such as labeling images and annotating pixels. In addition, pixel-level based segmentation techniques are considered to cover the state-of-the-art methodologies for the automatic optical inspection. Still, both supervised and unsupervised models pose challenges in regards to model training and attaining the expected detection accuracy. Identified open challenges include algorithmic, application, and data processing challenges. By addressing these challenges, in the future, the demand for automated optical inspection is expected to only grow in both industry practice and academic research.</t>
  </si>
  <si>
    <t>Automatic optical inspection, Deep convolutional neural networks, Defect detection</t>
  </si>
  <si>
    <t>Shashi Bhushan Jha and Radu F. Babiceanu</t>
  </si>
  <si>
    <t>https://www.sciencedirect.com/science/article/pii/S0166361523000611</t>
  </si>
  <si>
    <t>https://doi.org/10.1016/j.compind.2023.103911</t>
  </si>
  <si>
    <t>103911</t>
  </si>
  <si>
    <t>148</t>
  </si>
  <si>
    <t>Deep CNN-based visual defect detection: Survey of current literature</t>
  </si>
  <si>
    <t>JHA2023103911</t>
  </si>
  <si>
    <t>In pursuing Zero Defect Manufacturing (ZDM), this study explores an innovative quality inspection method that combines computer vision with mixed reality for real-time error detection. Aligned with Industry 5.0, the proposed solution not only enhances operational efficiency in manufacturing but also promotes worker well-being by simplifying and automating the inspection and error detection process—a task that is usually demanding both mentally and physically for human operators. This approach enables operators to view and interact with accurate inspection data directly overlaid on real-world objects, improving their ability to spot and correct defects immediately. A case study in electrical terminal assembly demonstrates how deep learning-powered object detection integrated with MR improves inspection accuracy and efficiency. This work represents a significant step forward in automated quality control, supporting ZDM’s goals for sustainable, high-precision, and human-centered manufacturing.</t>
  </si>
  <si>
    <t>Zero Defect Manufacturing, Quality Inspection, Mixed Reality, Computer Vision, Artificial Intelligence</t>
  </si>
  <si>
    <t>Ingemar Karlsson and Masood Fathi and Göran Grahn and Andreas Björnsson and Ebba Wallin</t>
  </si>
  <si>
    <t>https://www.sciencedirect.com/science/article/pii/S2212827125006286</t>
  </si>
  <si>
    <t>https://doi.org/10.1016/j.procir.2025.02.245</t>
  </si>
  <si>
    <t>1059-1064</t>
  </si>
  <si>
    <t>134</t>
  </si>
  <si>
    <t>Towards Zero Defect Manufacturing: Computer Vision-Enhanced Mixed Reality for Quality Inspection</t>
  </si>
  <si>
    <t>KARLSSON20251059</t>
  </si>
  <si>
    <t>58th CIRP Conference on Manufacturing Systems 2025</t>
  </si>
  <si>
    <t>Defect detection is a very important link for much manufacturing and processing applications which could be used for quality control and precise maintenance decision. However, faced with the weak-texture and low-contrast industrial environment, high-precision defect detection still faces a certain challenge due to diverse and complex of defects. Meanwhile, due to a minimal portion image pixels of defects, the pixel-level defect detection task is always against class-unbalance issue which also will affect the detection performance. Recently, with the strong automatic feature representation ability, deep learning has shown an excellent detection performance on defect identification and location. Nevertheless, it still has some demerits, such as insufficient processing of feature maps, lack of temporal modeling information, etc. To address these issues, on the basis of the encoder–decoder architecture, a pixel-level deep segmentation network is proposed for automatic defect detection to construct an end-to-end defect segmentation model. To realize effective feature representation, a residual attention network is proposed to construct the backbone network, which could also make the segmentation network better emphasize target regions. Meanwhile, to improve the network propagation ability of subtle context features, a bidirectional convolutional long short-term memory (ConvLSTM) block is introduced to optimize the skip connections to learn long-range spatial contexts. Besides, a weighted loss function is proposed for model training to address the class-unbalance issue. Combined with multiple public data sets, through qualitative and quantitative analysis, experimental results demonstrate that the proposed defect segmentation network achieves a better performance compared to other state-of-the-art segmentation methods.</t>
  </si>
  <si>
    <t>Defect detection, Deep convolutional neural network, U-shape network, ConvLSTM network</t>
  </si>
  <si>
    <t>Lei Yang and Shuai Xu and Junfeng Fan and En Li and Yanhong Liu</t>
  </si>
  <si>
    <t>https://www.sciencedirect.com/science/article/pii/S095741742202406X</t>
  </si>
  <si>
    <t>https://doi.org/10.1016/j.eswa.2022.119388</t>
  </si>
  <si>
    <t>119388</t>
  </si>
  <si>
    <t>215</t>
  </si>
  <si>
    <t>A pixel-level deep segmentation network for automatic defect detection</t>
  </si>
  <si>
    <t>YANG2023119388</t>
  </si>
  <si>
    <t>Pill defects encountered during the manufacturing process may cause in low quality product and high timeline delays, and costs. In this paper, an improved convolutional neural network is proposed for automatic pill defects detection during pill manufacturing. In the first step, Gauss filtering and smoothing techniques is implemented for complex background-weakening purpose. Then, Hog feature extraction is executed to simplify the representation of the image that contains only the most important information about the image. The aim of this sub-process is to reduce the computation burden. Lastly, an improved YOLO model is proposed for online detection of pill defects and it was validated on our experiment platform in the laboratory for online pill defect detection. The proposed approach obtains robust quantification of internal pill cracks. This proposed approach is effective tool implemented into the industrial pill manufacturing system.</t>
  </si>
  <si>
    <t>Quality Inspection, improved YOLOv3, Deep learning, detect defection, image processing</t>
  </si>
  <si>
    <t>Thi Thoa Mac</t>
  </si>
  <si>
    <t>https://www.sciencedirect.com/science/article/pii/S2405896321017183</t>
  </si>
  <si>
    <t>https://doi.org/10.1016/j.ifacol.2021.10.313</t>
  </si>
  <si>
    <t>544-549</t>
  </si>
  <si>
    <t>54</t>
  </si>
  <si>
    <t>Application of Improved Yolov3 for Pill Manufacturing System⁎⁎This work was supported by the Autonomous Higher Education Project (SAHEP) grant funded under number T2020-SAHEP-012.</t>
  </si>
  <si>
    <t>MAC2021544</t>
  </si>
  <si>
    <t>11th IFAC Symposium on Biological and Medical Systems BMS 2021</t>
  </si>
  <si>
    <t>15</t>
  </si>
  <si>
    <t>Ensuring high-quality production in the steel manufacturing industry is crucial for efficiency, waste reduction, and cost minimization. Traditional manual inspection methods are often inconsistent, time-consuming, and prone to human error, making automated visual inspection essential for reliable quality control. Steel surface defect detection plays a critical role in identifying issues such as cracks, scratches, and corrosion, which can compromise product durability and performance. This study proposes a new deep learning-based defect segmentation model to enhance the accuracy and efficiency of steel defect detection. The model incorporates ResNet50, Residual Block (RB), Residual Squeeze-and-Excitation Block (RSB), and Residual Refinement Module (RRM) to improve deep feature extraction and segmentation precision. Extensive evaluations demonstrate that the proposed model achieves an impressive 87.8% mean Intersection over Union (mIoU), outperforming existing segmentation models. A custom dataset was created using a real production line image acquisition system, ensuring diverse defect representation. Additionally, Synthetic Defect Generation (SDG) techniques were applied to enhance the dataset and improve model robustness. The proposed model offers a scalable and automated defect detection solution, significantly improving quality control, reducing inspection time, and ensuring higher reliability in industrial applications.</t>
  </si>
  <si>
    <t>Artificial Intelligence, Industrial Applications, Synthetic Data Generation, Industrial Quality Control, Steel Surface Defects</t>
  </si>
  <si>
    <t>Emre Guclu and ilhan Aydin and Erhan Akin</t>
  </si>
  <si>
    <t>https://www.sciencedirect.com/science/article/pii/S0263224125004956</t>
  </si>
  <si>
    <t>https://doi.org/10.1016/j.measurement.2025.117136</t>
  </si>
  <si>
    <t>117136</t>
  </si>
  <si>
    <t>250</t>
  </si>
  <si>
    <t>Enhanced defect detection on steel surfaces using integrated residual refinement module with synthetic data augmentation</t>
  </si>
  <si>
    <t>GUCLU2025117136</t>
  </si>
  <si>
    <t>Background:
Fermented foods are products processed through microbial fermentation and are widely appreciated by consumers around the world for their unique flavors. With advancements in industrial technology and increasing consumer demand, modern techniques are being progressively integrated into the production and quality control of fermented foods to enhance production efficiency and product quality. Among these innovations, computer vision technology stands out as particularly impactful.
Scope and approach:
This paper provides an overview of the applications of computer vision in the field of fermented foods, focusing on its technical algorithms and applications within the food industry. It outlines the specific uses of computer vision technology across different types of fermented foods and discusses the relevant techniques employed. Finally, this review highlights the transformative potential of adaptive learning and multimodal fusion in addressing current limitations of computer vision for fermented food monitoring.
Key findings and conclusions:
The adoption of computer vision technology has significantly improved both the efficiency and accuracy of quality control processes in fermented food production. Through non-contact real-time monitoring, researchers can quickly identify the dynamic changes in microorganisms and related parameter indicators during fermentation and evaluate their impact on food quality. These technologies have not only boosted the efficiency of fermented food production but have also enhanced control over product flavor and safety assessments. Despite ongoing challenges in technology implementation and data analysis, the continuous advancements in deep learning and image processing technologies are expected to increase the impact of computer vision in the field of fermented foods, driving sustainable industry development.</t>
  </si>
  <si>
    <t>Computer vision, Fermented foods, Food quality evaluation, Nondestructive testing, Machine learning</t>
  </si>
  <si>
    <t>Zheli Song and Yuanbo Li and Hongyuan Zhao and Xiaogang Liu and Hailong Ding and Qiansu Ding and Dongna Ma and Shuangping Liu and Jian Mao</t>
  </si>
  <si>
    <t>https://www.sciencedirect.com/science/article/pii/S0924224425001189</t>
  </si>
  <si>
    <t>https://doi.org/10.1016/j.tifs.2025.104982</t>
  </si>
  <si>
    <t>0924-2244</t>
  </si>
  <si>
    <t>104982</t>
  </si>
  <si>
    <t>160</t>
  </si>
  <si>
    <t>Trends in Food Science &amp; Technology</t>
  </si>
  <si>
    <t>Application of computer vision techniques to fermented foods: An overview</t>
  </si>
  <si>
    <t>SONG2025104982</t>
  </si>
  <si>
    <t>In industrial applications, the complexity of machine learning models often makes their decision-making processes difficult to interpret and lack transparency, particularly in the steel manufacturing sector. Understanding these processes is crucial for ensuring quality control, regulatory compliance, and gaining the trust of stakeholders. To address this issue, this paper proposes LE-FIS, a large language models (LLMs)-based Explainable Fuzzy Inference System to interpret black-box models for steel defect detection. The method introduces a locally trained, globally predicted deep detection approach (LTGP), which segments the image into small parts for local training and then tests on the entire image for steel defect detection. Then, LE-FIS is designed to explain the LTGP by automatically generating rules and membership functions, with a genetic algorithm (GA) used to optimize parameters. Furthermore, state-of-the-art LLMs are employed to interpret the results of LE-FIS, and evaluation metrics are established for comparison and analysis. Experimental results demonstrate that LTGP performs well in defect detection tasks, and LE-FIS supported by LLMs provides a trustworthy and interpretable model for steel defect detection, which enhances transparency and reliability in industrial environments.</t>
  </si>
  <si>
    <t>Fuzzy interfence system (FIS), Steel defect detection, Explainable artificial intelligence (XAI), Black-box model</t>
  </si>
  <si>
    <t>Kening Zhang and Yung Po Tsang and Carman K.M. Lee and C.H. Wu</t>
  </si>
  <si>
    <t>https://www.sciencedirect.com/science/article/pii/S0167865525001096</t>
  </si>
  <si>
    <t>https://doi.org/10.1016/j.patrec.2025.03.017</t>
  </si>
  <si>
    <t>0167-8655</t>
  </si>
  <si>
    <t>29-35</t>
  </si>
  <si>
    <t>192</t>
  </si>
  <si>
    <t>Pattern Recognition Letters</t>
  </si>
  <si>
    <t>Integrating large language models with explainable fuzzy inference systems for trusty steel defect detection</t>
  </si>
  <si>
    <t>ZHANG202529</t>
  </si>
  <si>
    <t>Given the advancements in the modern world, using Multivariate-Multistage Quality Control (MVMSQC) patterns in continuous production industries is deemed crucial and essential. This study examines the importance and necessity of Multivariate-Multistage Quality Control in manufacturing industries, focusing on motor oil production. Motor oil quality significantly influences engine performance. Thus, the primary objective of this research is to enhance accuracy in detecting faults in quality variables, utilizing deep learning algorithms for visual quality control of data, a facet often overlooked in classical statistical methods and reducing process control time. Combining deep learning algorithms such as Long Short-Term Memory (LSTM) and Convolutional Neural Networks (CNN) for controlling numerical variables, and Residual Networks (ResNet) and Dense Convolutional Networks (DenseNet) for controlling image variables have been employed. Additionally, the Honey Bee Mating Optimization Algorithm (GBC) has been utilized to tune the parameters of the LSTM-CNN and ResNet-DenseNet deep learning algorithms. Combining heuristic algorithms and deep learning algorithms enhances the performance of the final models in quality control processes. A case study in the motor oil production industry is examined to demonstrate the real-world application of the proposed model. The proposed LSTM-CNN hybrid algorithm outperforms individual CNN and LSTM algorithms in fault detection, improving performance by 15% and 8%, respectively. Furthermore, in visual components, the proposed ResNet-DenseNet hybrid algorithm has shown higher accuracy than ResNet and DenseNet algorithms, improving performance by 10% and 15%, respectively. This research significantly contributes to developing Multivariate-Multistage Quality Control in manufacturing industries by employing deep learning methods. The primary aim is to identify faults in quality components and utilize deep learning algorithms for visual quality control of data, a facet often overlooked in classical statistical methods. The research significantly advances multivariate-multistage quality control in manufacturing industries by leveraging deep learning methods. It addresses detecting complex nonlinear patterns in large-scale data with high flexibility and minimal time.</t>
  </si>
  <si>
    <t>Autoencoder, Deep learning, Fault-detection, Multi-stage QC, Multivariate QC, Quality control (QC).</t>
  </si>
  <si>
    <t>Mehdi Heydari and Alireza Alinezhad and Behnam Vahdani</t>
  </si>
  <si>
    <t>https://www.sciencedirect.com/science/article/pii/S0952197624007127</t>
  </si>
  <si>
    <t>https://doi.org/10.1016/j.engappai.2024.108554</t>
  </si>
  <si>
    <t>108554</t>
  </si>
  <si>
    <t>133</t>
  </si>
  <si>
    <t>A deep learning framework for quality control process in the motor oil industry</t>
  </si>
  <si>
    <t>HEYDARI2024108554</t>
  </si>
  <si>
    <t>Manufacturing industries face significant challenges in producing high-quality, faultless products within limited timeframes. Conventional human-based inspection methods are still prone to errors and cannot guarantee precise component placement, potentially leading to product failures, user hazards, and substantial financial and reputational losses. This research presents a workflow to automate an inspection system that integrates computer vision, machine learning, image processing, and control systems to address these challenges. The proposed system employs a microcontroller and stepper motors to control a highly calibrated camera, enabling precise and efficient product inspection. At its core, the system utilizes the YOLOv5 model for object detection, specifically identifying hole marks and holes on products pre-assembly. This deep learning model was chosen for its real-time detection capabilities and high accuracy, achieving a mean Average Precision (mAP) of 0.95, which surpasses many current industry standards. Following object detection, advanced image processing techniques are applied to determine the precise position of detected features. Our approach achieves a notable error rate of 0.2 %, offering improvements over traditional inspection methods. Our system offers the potential to reduce inspection processing time and improve fault identification accuracy in real-time applications. Our research contributes to the field of industrial automation by introducing a seamless integration of state-of-the-art computer vision techniques with practical control systems. The system's modular design allows for easy adaptation to various manufacturing environments, benefiting industries with complex assembly processes, such as electronics, automotive manufacturing, etc. While the current implementation focuses on hole detection, future work will explore expanding the system's capabilities to identify a broader range of defects and adapt to different product types. This research paves the way for more intelligent and efficient quality control processes in Industry 4.0, promising to enhance product quality, reduce waste, and improve overall manufacturing efficiency.</t>
  </si>
  <si>
    <t>Deep learning, Image processing, Assembly, Manufacturing industries, Quality assurance</t>
  </si>
  <si>
    <t>Kaki Ramesh and Sandip Deshmukh and Tathagata Ray and Chandu Parimi</t>
  </si>
  <si>
    <t>https://www.sciencedirect.com/science/article/pii/S1526612525003640</t>
  </si>
  <si>
    <t>https://doi.org/10.1016/j.jmapro.2025.03.112</t>
  </si>
  <si>
    <t>453-467</t>
  </si>
  <si>
    <t>142</t>
  </si>
  <si>
    <t>Enhancing manufacturing process accuracy: A multidisciplinary approach integrating computer vision, machine learning, and control systems</t>
  </si>
  <si>
    <t>RAMESH2025453</t>
  </si>
  <si>
    <t>Surface defect detection plays a crucial role in the production process to ensure product quality. With the development of Industry 4.0 and smart manufacturing, traditional manual defect detection becomes no longer satisfactory, and deep learning-based technologies are gradually applied to surface defect detection tasks. However, the application of deep learning-based defect detection methods in actual production lines is often constrained by insufficient data, expensive annotations, and limited computing resources. Detection methods are expected to require fewer annotations as well as smaller computational consumption. In this paper, we propose the Self-Supervised Efficient Defect Detector (SEDD), a high-efficiency defect defector based on self-supervised learning strategy and image segmentation. The self-supervised learning strategy with homographic enhancement is employed to ensure that defective samples with annotations are no longer needed in our pipeline, while competitive performance can still be achieved. Based on this strategy, a new surface defect simulation dataset generation method is proposed to solve the problem of insufficient training data. Also, a lightweight structure with the attention module is designed to reduce the computation cost without incurring accuracy. Furthermore, a multi-task auxiliary strategy is employed to reduce segmentation errors of edges. The proposed model has been evaluated with three typical datasets and achieves competitive performance compared with other tested methods, with 98.40% AUC and 74.84% AP on average. Experimental results show that our network has the smallest computational consumption and the highest running speed among the networks tested.</t>
  </si>
  <si>
    <t>Defect detection, Self-supervised learning, Image segmentation, Quality inspection</t>
  </si>
  <si>
    <t>Rongge Xu and Ruiyang Hao and Biqing Huang</t>
  </si>
  <si>
    <t>https://www.sciencedirect.com/science/article/pii/S1474034622000386</t>
  </si>
  <si>
    <t>https://doi.org/10.1016/j.aei.2022.101566</t>
  </si>
  <si>
    <t>101566</t>
  </si>
  <si>
    <t>52</t>
  </si>
  <si>
    <t>Efficient surface defect detection using self-supervised learning strategy and segmentation network</t>
  </si>
  <si>
    <t>XU2022101566</t>
  </si>
  <si>
    <t>Identification of laser soldering of lead-free solder Sn-3.0Ag-0.5Cu (SAC305) in electronic packaging was still an enormous challenge. It was difficult to detect defects in large-scale production. This work proposed an identification model based on multi-information fusion convolutional neural network (MIFCNN) for inspecting laser soldering process. In this method, the forty images in chronological order and the temperature data were combined as the input to be utilized in detecting defects. The results demonstrated that MIFCNN had best accuracy for three types of joints with accuracy of 98.28 % due to the combination of images and temperature information. The ICNN and TCNN had poor recognition accuracy for the warpage defect with 73.9 % and the poor wetting defect with 66.5 %, respectively. This was because the images and temperature information were the key to identifying the poor wetting defects and warpage defects, respectively. The poor wetting defect could be recognized by difference of contact angle, while the warpage defect could be significantly detected by maximum temperature. This work could help detecting defects of laser soldering in the actual production and widen the application of MIFCNN in the field of laser soldering.</t>
  </si>
  <si>
    <t>Deep learning, Multi-information fusion, Laser soldering, Defects detection</t>
  </si>
  <si>
    <t>Wei Wang and Hongyun Zhao and Biao Yang and Fuyun Liu and Lianfeng Wei and Zengqiang Niu and Guojie Lu and Qiao Wang and Xiaoguo Song and Caiwang Tan</t>
  </si>
  <si>
    <t>https://www.sciencedirect.com/science/article/pii/S0026271424001999</t>
  </si>
  <si>
    <t>https://doi.org/10.1016/j.microrel.2024.115519</t>
  </si>
  <si>
    <t>0026-2714</t>
  </si>
  <si>
    <t>115519</t>
  </si>
  <si>
    <t>162</t>
  </si>
  <si>
    <t>Microelectronics Reliability</t>
  </si>
  <si>
    <t>A novel multi-information fusion CNN for defect detection in laser soldering of SAC305</t>
  </si>
  <si>
    <t>WANG2024115519</t>
  </si>
  <si>
    <t>Computer vision-assisted methods for weld quality inspection enable rapid and automated surface defect detection through image data. However, the application of Computer Vision-Assisted Inspection (CVAI) in real-world production lines faces substantial, long-term challenges due to complex environments, imbalanced data samples, real-time processing demands, and safety requirements. Our paper proposes a novel two-stage Coarse-to-Fine Anomaly Detection (CTFAD) framework, which integrates the YOLOv8 network architecture for initial detection with an ensemble of neural networks for fine-grained classification. Additionally, we introduce a voting-based algorithm for improved decision-making accuracy. Experimental results on real-world datasets demonstrate that, compared to standard end-to-end methods, CTFAD enhances detection accuracy and operational efficiency. Our contributions include (1) proposing the CTFAD pipeline for weld anomaly detection, (2) establishing voting-based classification module to increase system robustness and generalization, and (3) developing an integrated weld detection system encompassing data acquisition, processing, analysis, and anomaly alerting. Our code is available at https://github.com/wj-liu0730/ctfad-jms.</t>
  </si>
  <si>
    <t>Welding spot defect, Industrial vision-based inspection, Deep learning, Voting algorithm, Integrated system</t>
  </si>
  <si>
    <t>Weijie Liu and Jie Hu and Jin Qi</t>
  </si>
  <si>
    <t>https://www.sciencedirect.com/science/article/pii/S0278612525001128</t>
  </si>
  <si>
    <t>https://doi.org/10.1016/j.jmsy.2025.05.003</t>
  </si>
  <si>
    <t>144-154</t>
  </si>
  <si>
    <t>81</t>
  </si>
  <si>
    <t>Coarse-to-fine vision-based welding spot anomaly detection in production lines of body-in-white</t>
  </si>
  <si>
    <t>LIU2025144</t>
  </si>
  <si>
    <t>Three-dimensional (3D) measurement provides essential geometric information for quality control and process monitoring in many manufacturing applications. Photometric stereo is one of the potential solutions for in-process metrology and active geometry compensation, which takes multiple images of an object under different illuminations as inputs and recovers its surface normal map based on a reflectance model. Deep learning approaches have shown their potential in solving the highly nonlinear problem for photometric stereo, but the main challenge preventing their practical application in process metrology lies in the difficulties in the generation of a comprehensive dataset for training the deep learning model. This paper presents a new Deep-learning based Point-light Photometric Stereo method, DPPS, which utilizes a multi-channel deep convolutional neural network (CNN) to achieve end-to-end prediction for both the surface normal and height maps in a semi-calibrated fashion. The key contribution is a new dataset generation method combining both physics-based and data-driven approaches, which minimizes the training cost and enables DPPS to handle reflective metal surfaces with unknown surface roughness. Even trained only with fully synthetic and high-fidelity dataset, our DPPS surpasses the state-of-the-art with an accuracy better than 0.15 cm over a 10 cm × 10 cm area and its real-life experimental results are on par with commercial 3D scanners. The demonstrated results provide guidance on improving the generalizability and robustness of deep-learning based computer vision metrology with minimized training cost as well as show the potential for in-process 3D metrology in advanced manufacturing processes.</t>
  </si>
  <si>
    <t>3D reconstruction, Photometric stereo, Convolutional neural network, Deep learning, Point light</t>
  </si>
  <si>
    <t>Ru Yang and Yaoke Wang and Shuheng Liao and Ping Guo</t>
  </si>
  <si>
    <t>https://www.sciencedirect.com/science/article/pii/S0263224123001070</t>
  </si>
  <si>
    <t>https://doi.org/10.1016/j.measurement.2023.112543</t>
  </si>
  <si>
    <t>112543</t>
  </si>
  <si>
    <t>210</t>
  </si>
  <si>
    <t>DPPS: A deep-learning based point-light photometric stereo method for 3D reconstruction of metallic surfaces</t>
  </si>
  <si>
    <t>YANG2023112543</t>
  </si>
  <si>
    <t>The demand for smart automatic system in postharvest technology, particularly in the postharvest of carrot production is high. In this paper, an automatic carrot grading system was developed based on computer vision and deep learning, which can automatically inspect surface quality of carrots and grade washed carrots. Specifically, based on ShuffleNet and transfer learning, a lightweight deep learning model (CDDNet) was constructed to detect surface defects of carrots. Carrot grading methods were also proposed based on minimum bounding rectangle (MBR) fitting and convex polygon approximation. Experimental results showed that the detection accuracy of the proposed CDDNet was 99.82% for binary classification (normal and defective) and 93.01% for multi-class classification (normal, bad spot, abnormity, fibrous root), and demonstrated good performance both in time efficiency and detection accuracy. The grading accuracy of MBR fitting and convex polygon approximation was 92.8% and 95.1% respectively. This research provides a practical method for online defect detection and carrot grading, and has great application potential in commercial packing lines.</t>
  </si>
  <si>
    <t>Carrot grading, Defect detection, Deep learning, Computer vision, CDDNet</t>
  </si>
  <si>
    <t>Limiao Deng and Juan Li and Zhongzhi Han</t>
  </si>
  <si>
    <t>https://www.sciencedirect.com/science/article/pii/S0023643821009853</t>
  </si>
  <si>
    <t>https://doi.org/10.1016/j.lwt.2021.111832</t>
  </si>
  <si>
    <t>0023-6438</t>
  </si>
  <si>
    <t>111832</t>
  </si>
  <si>
    <t>149</t>
  </si>
  <si>
    <t>LWT</t>
  </si>
  <si>
    <t>Online defect detection and automatic grading of carrots using computer vision combined with deep learning methods</t>
  </si>
  <si>
    <t>DENG2021111832</t>
  </si>
  <si>
    <t>Parts with complex surfaces have become increasingly exploited due to advanced manufacturing processes. The extensive use of these complex parts in industry in recent years has led to new challenges within the design process when simulating their geometric defects for function assessment, quality control and tolerance analysis. Compared to mechanical parts with regular geometric surfaces and well-established geometrical specification standards, the geometry of complex surfaces is often difficult to be represented by explicit parameters or processed by feature operations, which poses challenges to the modelling and simulation of geometric deviations. Skin Model Shapes (SMSs) enable a discrete representation of surface deviations that allows the storage, simulation and analysis of shapes’ geometric variations, and have been successfully applied for canonical geometries. In this paper, a method for generating geometric deviations on parts with complex surface based on deep learning is proposed. Laplace-Beltrami Operator (LBO) is exploited to encode geometric deviations as manufacturing signature and deviations patterns. After pre-processing steps, deviation patterns selected from modal decomposition are used as training data for the mesh Convolutional Neural Networks (CNN), which establishes the links between patterns and parts’ manufacturing factors, and transferred to target shapes. Geometric deviations are generated on target shapes by linear combination of the transferred patterns with respect to manufacturing signature. A case study is implemented from an open dataset to illustrate the proposed method. The simulated geometric deviations show their effectiveness and potential to improve the design process and the manufacturing accuracy of parts with complex surfaces.</t>
  </si>
  <si>
    <t>Predictive Modeling, Complex Surfaces, Skin Model Shapes, Machine Learning, Tolerancing</t>
  </si>
  <si>
    <t>Jianhao Ruan and Yifan Qie and Nabil Anwer and Yuehong Yin</t>
  </si>
  <si>
    <t>https://www.sciencedirect.com/science/article/pii/S2212827123004948</t>
  </si>
  <si>
    <t>https://doi.org/10.1016/j.procir.2023.05.005</t>
  </si>
  <si>
    <t>527-532</t>
  </si>
  <si>
    <t>119</t>
  </si>
  <si>
    <t>A deep-learning method for modeling geometric deviations of complex surfaces</t>
  </si>
  <si>
    <t>RUAN2023527</t>
  </si>
  <si>
    <t>The 33rd CIRP Design Conference</t>
  </si>
  <si>
    <t>The automatic detection of defects is a prerequisite for the optimization of processes such as sorting and reworking in all industries. However, traditional machine vision algorithms struggle with high product variance, small batch sizes, and changing environmental conditions, which has led to a shift towards AI solutions. Nonetheless, these require extensive, diverse training data, which presents hurdles in terms of acquisition and labelling. Synthetic data offers scalability and creates diverse datasets that are often difficult to obtain in the real world. They enable controlled experiments and improve the robustness of AI models by exploring different error types, sizes, orientations, and environmental conditions. However, a mismatch between simulation and reality may occur, requiring validation of applicability in the real world. For production-technical applications, it is essential to evaluate the effort of data generation. This paper compares different methods for generating synthetic data, focusing on scratches on metallic surfaces relevant to different industries. It evaluates their suitability using advanced deep learning architectures such as YOLO and DETR.</t>
  </si>
  <si>
    <t>Synthetic Data Generation, AI, Quality Inspection</t>
  </si>
  <si>
    <t>Josefine Monnet and Oliver Petrovic and Werner Herfs</t>
  </si>
  <si>
    <t>https://www.sciencedirect.com/science/article/pii/S2212827124013192</t>
  </si>
  <si>
    <t>https://doi.org/10.1016/j.procir.2024.10.162</t>
  </si>
  <si>
    <t>767-773</t>
  </si>
  <si>
    <t>Investigating the generation of synthetic data for surface defect detection: A comparative analysis</t>
  </si>
  <si>
    <t>MONNET2024767</t>
  </si>
  <si>
    <t>57th CIRP Conference on Manufacturing Systems 2024 (CMS 2024)</t>
  </si>
  <si>
    <t>The development of modern technologies such as the Internet of Things (IoT), cloud computing, and artificial intelligence (AI) resulted in a new era of industrial automation and data interchange, which is known as Industry 4.0. AI-based decision support systems (DSS) play a crucial role in this paradigm by enhancing the integration and processing of IoT and sensor data to optimize operations, improve productivity, and enable predictive maintenance. Machine learning models analyze production data and visual inspections to identify defects and ensure product quality. This review paper explores the transformative role of AI in enhancing DSS within Industry 4.0, highlighting key technologies including machine learning, deep learning, and natural language processing. It explores a number of applications, including supply chain optimization, energy management, predictive maintenance, quality control, and production planning, showing how AI-driven DSS can significantly boost operational dependability, cut costs, and improve efficiency. The article also discusses the AI-based DSS's architecture and implementation, with a focus on data management, user interface design, and IoT integration. Furthermore, it examines the challenges related to data quality, technical integration, and human factors, offering potential solutions and strategies for effective deployment. The study highlights the continued development of AI technologies and their potential to support autonomous decision-making in industrial settings by identifying new trends and areas for further research. This comprehensive review aims to provide valuable insights for researchers and practitioners, fostering a deeper understanding of the capabilities and future potential of AI-based DSS in Industry 4.0.</t>
  </si>
  <si>
    <t>AI-Based Decision Support Systems, Industry 4.0</t>
  </si>
  <si>
    <t>Mohsen Soori and Fooad Karimi Ghaleh Jough and Roza Dastres and Behrooz Arezoo</t>
  </si>
  <si>
    <t>https://www.sciencedirect.com/science/article/pii/S2949948824000374</t>
  </si>
  <si>
    <t>https://doi.org/10.1016/j.ject.2024.08.005</t>
  </si>
  <si>
    <t>2949-9488</t>
  </si>
  <si>
    <t>Journal of Economy and Technology</t>
  </si>
  <si>
    <t>AI-Based Decision Support Systems in Industry 4.0, A Review</t>
  </si>
  <si>
    <t>SOORI2024</t>
  </si>
  <si>
    <t>Achievement of high yields of using solder Sn-3.0Ag-0.5Cu (SAC305) in the large-scale soldering processes was still a formidable challenge for the field of electronic packaging. It was difficult to completely eliminate the defects by straightforward parameters tailoring or metallurgical adjustments. This work novelly proposed a LSTM (Long Short Term Memory) and CNN (Convolutional Neural Network) network to adjust the heat input for the processes optimization by the modulation of waveform. In this work, the seamless transition from long-term time coding to defect classification was realized by using LSTM and CNN models to predict the optimized process. The power data were obtained and fed to the LSTM network to predict the temperature curves. Subsequently, each temperature curve was transferred to a tensor and utilized to identify the defects. Finally, the range of optimized waveforms was obtained. The results demonstrated the LSTM and CNN models had the excellent performance which for LSTM, MAE, MSE, RMSE and R2 were 0.03356 °C, 0.001361 °C2, 0.036892 and 0.978209, respectively; for CNN, the accuracy exceeded 89 %. Type 1 waveforms were found to consistently yield optimal joint formations by enhancing melting and wetting, albeit with a risk of substrate distortion, whereas Type 3 and Type 4 waveforms were associated with inadequate wetting. High-speed imaging analysis further revealed that waveform modulation could effectively adjust heat input at different stages, promote better wetting and reduce thermally induced defects. This work will provide an innovative method to improve the soldering of SAC305 in the actual production, widen the application of LSTM and CNN in the field of laser soldering and expand the tailoring methodologies to other fields.</t>
  </si>
  <si>
    <t>Laser soldering, Deep learning, Temperature prediction, Defects detection, Waveform optimization</t>
  </si>
  <si>
    <t>https://www.sciencedirect.com/science/article/pii/S0030399225009211</t>
  </si>
  <si>
    <t>https://doi.org/10.1016/j.optlastec.2025.113330</t>
  </si>
  <si>
    <t>0030-3992</t>
  </si>
  <si>
    <t>113330</t>
  </si>
  <si>
    <t>191</t>
  </si>
  <si>
    <t>Optics &amp; Laser Technology</t>
  </si>
  <si>
    <t>Laser power modulation for improving laser soldering defects via LSTM and CNN models</t>
  </si>
  <si>
    <t>WANG2025113330</t>
  </si>
  <si>
    <t>Defect detection is critical in production systems. The traditional methods are primarily manual, prohibiting its large-scale industrial application. The current deep learning methods usually require a large amount of data, which is challenging in some cases. This paper presents a novel deep learning method to detect a large variety of defects based on small datasets only. Specifically, the method is based on the deep random chain combined with the adaptive Faster R-CNN. The idea behind this method is to fuse both common and different types of information among candidate groups to each defect candidate, which thus improves the model’s generalization for small sample datasets with a wide variety of defects. Indeed, the deep random chains focus on learning the relationship among the pixels inside each defect, while many features are added to each defect using Faster R-CNN. Several experiments on industrial products demonstrate the merit of the proposed method for small sample datasets with yet a wide variety of defects.</t>
  </si>
  <si>
    <t>Surface defects, Defect detection, Deep random chains, Faster R-CNN</t>
  </si>
  <si>
    <t>Tan Zhang and Zihe Wang and Fengwei Li and Haoyang Zhong and Xuejuan Hu and Wenjun Zhang and Dan Zhang and Xiaoxu Liu</t>
  </si>
  <si>
    <t>https://www.sciencedirect.com/science/article/pii/S0957417423009740</t>
  </si>
  <si>
    <t>https://doi.org/10.1016/j.eswa.2023.120472</t>
  </si>
  <si>
    <t>120472</t>
  </si>
  <si>
    <t>229</t>
  </si>
  <si>
    <t>Automatic detection of surface defects based on deep random chains</t>
  </si>
  <si>
    <t>ZHANG2023120472</t>
  </si>
  <si>
    <t>Across a range of manufacturing contexts, automated quality control has been gaining significant attention because it offers competitive advantages such as cost reduction, high accuracy in defect detection and system stability over time. Although computer vision has been historically the most commonly applied method in this context, novel approaches such as deep learning have recently become more frequent and are used in cases where traditional methods cannot be applied. Because of the surface texture and curvature of many metallic parts, detection of defects such as scratches, cracks and dents can be challenging for traditional computer vision methods. In this study, an image acquisition system supported by a special lighting device that provides processable images from an extremely reflective cylindrical metallic surface has been developed. Multiple images obtained from a single lateral line of the surface, which is rotated at a specified speed, are combined using photometric stereo and given as input to a convolutional neural network that is employed to classify defective and non-defective samples. The results obtained from this method are close to 98.5% accurate.</t>
  </si>
  <si>
    <t>defects, metallic, surface</t>
  </si>
  <si>
    <t>Feyza Cerezci and Serap Kazan and Muhammed Ali Oz and Cemil Oz and Tugrul Tasci and Selman Hizal and Caglayan Altay</t>
  </si>
  <si>
    <t>https://www.sciencedirect.com/science/article/pii/S2046015520000961</t>
  </si>
  <si>
    <t>https://doi.org/10.1680/jemmr.20.00197</t>
  </si>
  <si>
    <t>2046-0155</t>
  </si>
  <si>
    <t>1266-1273</t>
  </si>
  <si>
    <t>9</t>
  </si>
  <si>
    <t>Emerging Materials Research</t>
  </si>
  <si>
    <t>Online metallic surface defect detection using deep learning</t>
  </si>
  <si>
    <t>CEREZCI20201266</t>
  </si>
  <si>
    <t>4</t>
  </si>
  <si>
    <t>In the field of precision manufacturing, machine vision technology is gradually replacing traditional manual inspection methods as a key technology to improve product quality. In precision manufacturing companies, weak defects on the product surface are unacceptable. However, existing defect detection methods rarely focus on the weak surface defect detection task. To address this challenge, we acquire and build a dataset called USB-DET, which contains weak defect samples. Then, we propose an innovative lightweight deep learning model, SDIA-net, which integrates SPD-Conv, Dysample technique, and attention mechanism-iRMA, to improve the recognition and localization of weak defects effectively. On the USB-DET dataset, SDIA-net achieves 55.1% mAP, which is 3.2% higher than the existing SOTA models. The computational efficiency is 205.1 FPS, which satisfies real-time demands. SDIA-net’s advantages make it well-suited for deployment in resource-limited precision manufacturing environments, providing an effective technical solution for product surface quality control with significant practical application value.</t>
  </si>
  <si>
    <t>Machine vision, Weak defect inspection, Space-to-depth convolution, Efficient multi-scale attention</t>
  </si>
  <si>
    <t>Guizhong Fu and Jiaao Chen and Shikang Qian and Jing Miao and Jinbin Li and Quansheng Jiang and Qixin Zhu and Yehu Shen</t>
  </si>
  <si>
    <t>https://www.sciencedirect.com/science/article/pii/S0263224124021055</t>
  </si>
  <si>
    <t>https://doi.org/10.1016/j.measurement.2024.116220</t>
  </si>
  <si>
    <t>116220</t>
  </si>
  <si>
    <t>243</t>
  </si>
  <si>
    <t>An weak surface defect inspection approach using efficient multi-scale attention and space-to-depth convolution network</t>
  </si>
  <si>
    <t>FU2025116220</t>
  </si>
  <si>
    <t>Geometric integrity directly impacts the functionality, reliability, and safety of final manufactured products, making the qualification of parts based on measurements of their geometry a fundamental quality control activity in modern manufacturing. Recent advancements in three-dimensional (3D) metrology technologies have enabled fine-scale inspection of geometric integrity characterized by dimensional accuracy, surface quality, and shape conformity. However, the widespread adoption of high-resolution 3D metrology in manufacturing faces some significant challenges posed by the inherent data structures of 3D point clouds such as high dimensionality, unstructured nature, and sparsity in defective regions. To address these challenges, this paper first creates a “MFGNet-gear” dataset, which is a scalable and comprehensive benchmark dataset comprising 12 part designs with four quality classes for each design. Subsequently, we develop a deep learning model adapted from the PointNet++ architecture to enable automated, end-to-end analysis of 3D point clouds. The model can be configured for different decision-making tasks including part design classification and multi-class geometric defect detection. Implementations of the proposed model on the “MFGNet-gear” dataset achieve accuracies up to 100% in classifying gear designs and up to 85% in four-class quality inspection. Additionally, we systematically investigate the impacts of measurement resolution and precision on the classification performance through a series of case studies. The obtained results highlight the potential of using deep learning methods for automated analysis of 3D point clouds for a variety of quality control tasks beyond gear manufacturing. This study also proposes future research directions, including the development of new deep learning architectures specifically designed for manufacturing 3D point clouds and strategies for adaptive measurement planning.</t>
  </si>
  <si>
    <t>Geometric integrity, Defect detection, 3D point clouds, 3D metrology, Deep learning, Gear manufacturing, Quality control</t>
  </si>
  <si>
    <t>Ruo-Syuan Mei and Christopher H. Conway and Miles V. Bimrose and William P. King and Chenhui Shao</t>
  </si>
  <si>
    <t>https://www.sciencedirect.com/science/article/pii/S2213846324002438</t>
  </si>
  <si>
    <t>https://doi.org/10.1016/j.mfglet.2024.09.159</t>
  </si>
  <si>
    <t>1324-1333</t>
  </si>
  <si>
    <t>Deep learning of 3D point clouds for detecting geometric defects in gears</t>
  </si>
  <si>
    <t>MEI20241324</t>
  </si>
  <si>
    <t>Surface defects are critical in determining the quality of cold-rolled copper strips. Although deep learning-based detection techniques are widely used, they rely heavily on large amounts of annotated data, while in actual production, there are practical bottlenecks in sample acquisition and annotation. To address these challenges, a multi-source data-driven lightweight strip surface defect detection method (Ms-LSSD) is proposed. First, a dataset containing nine types of defects was curated, named the Cold-Rolled Copper Strip defect dataset (CRCS9-DET). Then, the architecture, based on Denoising Diffusion Probabilistic Model (DDPM), improves dataset diversity and mitigates issues related to sample size and imbalance. Next, a lightweight real-time object detector is designed based on Real-Time DEtection TRansformer (RT-DETR) to achieve precise detection of surface defects in cold-rolled copper strips. A novel convolution operator, Adaptive Partial Convolution (APConv), is proposed by introducing channel attention mechanism to enhance representational capacity across different tasks. And an Efficient Adaptive Residual network (EARNet) is established as the foundation for achieving a lightweight model. Finally, experiments were conducted on CRCS9-DET dataset and a public dataset (NEU-DET). Ms-LSSD achieves mean Average Precision (mAP50) of 90.3 % on CRCS9-DET dataset and mAP50 of 78.7 % on NEU-DET, with a detection speed of 52.2 Frames Per Second (FPS), striking a balance between detection performance and inference speed. Compared to state-of-the-art algorithms, Ms-LSSD demonstrates more comprehensive performance potential, making it suitable for industrial applications.</t>
  </si>
  <si>
    <t>Surface defect, Cold-rolled copper strips, Denoising diffusion probabilistic model, Real-time detection transformer, Model lightweight, Attention mechanism</t>
  </si>
  <si>
    <t>Bowei Duan and Dongcheng Wang and Yuehua Ma and Guodong Wang and Hongmin Liu</t>
  </si>
  <si>
    <t>https://www.sciencedirect.com/science/article/pii/S0952197625007304</t>
  </si>
  <si>
    <t>https://doi.org/10.1016/j.engappai.2025.110730</t>
  </si>
  <si>
    <t>110730</t>
  </si>
  <si>
    <t>152</t>
  </si>
  <si>
    <t>Multisource data-driven intelligent method for detecting surface defects in cold-rolled copper strips</t>
  </si>
  <si>
    <t>DUAN2025110730</t>
  </si>
  <si>
    <t>The increasing complexity of photovoltaic (PV) system monitoring underscores the importance of precise fault detection and energy loss prediction. This paper proposes a deep learning-based framework that integrates multiple advanced techniques to accurately detect, localize, and predict faults in PV panels. A pre-trained Convolutional Neural Network (CNN), based on the AlexNet architecture, processes thermal imaging data for precise fault extraction. This facilitates the classification of faults, contributing to improved decision-making in PV system management. To further enhance real-time monitoring, the framework integrates the Histogram of Oriented Gradients (HoG) descriptor with Support Vector Machine (SVM) models, enabling efficient detection and localization of hotspots across the panels. Additionally, the system leverages Long Short-Term Memory (LSTM) networks combined with fuzzy logic to predict panel performance degradation and quantify energy losses caused by detected faults. The learning process relies on the Long-Term Recurrent Convolutional Network (LRCN) to accurately forecast defects by analyzing power efficiency loss rates. Experimental results confirm the effectiveness and reliability of the proposed framework. Achieving an accuracy of 95.45%, with a true positive rate of 91.67% and a true negative rate of 100%, the system demonstrates robust fault detection capabilities. These results highlight the framework’s potential to mitigate power losses, ensuring optimal operation of PV systems. This intelligent solution offers a significant advancement in PV system maintenance and monitoring, providing a scalable approach for real-world applications.</t>
  </si>
  <si>
    <t>photovoltaic system (PV), Fault detection and localization (FDL), Thermal imaging (TI), Alexnet, Convolutional neural networks (CNNS), Histogram of oriented gradients (HOG), Support Vector Machine (SVM), deep learning (DL), Long Short-Term Memory networks (LSTM), Long-Term Recurrent Convolutional Network (LRCN)</t>
  </si>
  <si>
    <t>Nadji Hadroug and Amel Sabrine Amari and Walaa Alayed and Abdelhamid Iratni and Ahmed Hafaifa and Ilhami Colak</t>
  </si>
  <si>
    <t>https://www.sciencedirect.com/science/article/pii/S2452414X24002036</t>
  </si>
  <si>
    <t>https://doi.org/10.1016/j.jii.2024.100760</t>
  </si>
  <si>
    <t>2452-414X</t>
  </si>
  <si>
    <t>100760</t>
  </si>
  <si>
    <t>44</t>
  </si>
  <si>
    <t>Journal of Industrial Information Integration</t>
  </si>
  <si>
    <t>Practical implementation based on histogram of oriented gradient descriptor combined with deep learning: Towards intelligent monitoring of a photovoltaic power plant with robust faults predictions</t>
  </si>
  <si>
    <t>HADROUG2025100760</t>
  </si>
  <si>
    <t>Industry 4.0 has opened the doors for Deep Learning to enter into the manufacturing arena with a bid to improve efficiency and quality check process. In many assembly lines Vision Systems are applied that can identify anomalies, read labels, count components and such like. However these systems are sensitive to lighting and setup conditions, and in many cases the technology is unable to read or classify, leaving gaps in the assembly process where human validation is a necessity. A typically manufacturing response is to add further quality control check layers onto the backend of the process. An ideal Industry 4.0 Smart Manufacturing vision system would keep track of components being used, identify anomalies and identify processes successfully during the production stage providing efficient quality checks in real-time, thus creating a more efficient Quality Control process, and move closer to Zero-Defect scenario. One area in which Vision Systems are rarely used is the medical technology sector, due to the high standards required to approve a line. Because current Vision Systems can fail in different setup conditions, this makes them a risk and so, Quality Control is not in any way aided or improved upon. This study examines the application of Deep Learning with neural networks on components from a medical technology company, to demonstrate how they can be used as a more reliable and less prone to error vision system, that can track the components in real time regardless of lighting conditions and other constraints and perform other Quality Control checks.</t>
  </si>
  <si>
    <t>Artificial Intelligence, Deep Learning, Object Detection, Vision Systems</t>
  </si>
  <si>
    <t>Kelly O’Brien and Jacqueline Humphries</t>
  </si>
  <si>
    <t>https://www.sciencedirect.com/science/article/pii/S2351978920300196</t>
  </si>
  <si>
    <t>https://doi.org/10.1016/j.promfg.2020.01.019</t>
  </si>
  <si>
    <t>2019</t>
  </si>
  <si>
    <t>142-147</t>
  </si>
  <si>
    <t>38</t>
  </si>
  <si>
    <t>Object Detection using Convolutional Neural Networks for Smart Manufacturing Vision Systems in the Medical Devices Sector</t>
  </si>
  <si>
    <t>OBRIEN2019142</t>
  </si>
  <si>
    <t>29th International Conference on Flexible Automation and Intelligent Manufacturing ( FAIM 2019), June 24-28, 2019, Limerick, Ireland, Beyond Industry 4.0: Industrial Advances, Engineering Education and Intelligent Manufacturing</t>
  </si>
  <si>
    <t>In the context of Industry 4.0, and Pharma 4.0, the application of machine learning (ML) is gaining growing recognition in the field of drug formulation, where the application of these technologies has the potential to significantly improve the agility, efficiency, flexibility, and quality of production in the pharmaceutical industry. Establishing control strategies that meet product performance requirements and have robust processes allows for precise quality control, enabling pharmaceutical scientists to enhance the safety and effectiveness of drug formulations. Compared to traditional prescription development, big data-based ML formulation development focuses on integrating and mining data and extracting data features to better guide the formulation design. This review starts from the perspective of big data-based ML drug formulation development processes, summarizes recent advancements in utilizing ML tools to address significant challenges, and highlights successful cases in formulation research and development. It provides a comprehensive summary and synthesis of quality control measures and process evaluation methodologies employed in ML-driven drug formulation development and manufacturing, effectively implementing the entire life-cycle of drug formulations. This review is devoted to an in-depth discussion on the Intelligence of drug formulation production and development, which is of great significance in guiding the application of efficient and safe drug formulation.</t>
  </si>
  <si>
    <t>Machine learning, Drug formulation, Drug development, Quality control</t>
  </si>
  <si>
    <t>Xinrui Wang and Zhenda Liu and Xiao Lin and Yanlong Hong and Lan Shen and Lijie Zhao</t>
  </si>
  <si>
    <t>https://www.sciencedirect.com/science/article/pii/S2452414X25000202</t>
  </si>
  <si>
    <t>https://doi.org/10.1016/j.jii.2025.100796</t>
  </si>
  <si>
    <t>100796</t>
  </si>
  <si>
    <t>A novel paradigm on data and knowledge-driven drug formulation development: Opportunities and challenges of machine learning</t>
  </si>
  <si>
    <t>WANG2025100796</t>
  </si>
  <si>
    <t>As a core material in wood structure buildings, the surface quality and grade of timber are crucial to the safety of these structures. The objectives of this study are a) to develop an online detection system for small target defects in large-size Pinus densiflora sawn timber using machine vision/deep learning technology; b) to enhance timber productivity and quality by efficiently and accurately detecting defects using predictive models generated by a deep learning-based algorithm. The predictive models generated by deep learning with a YOLO-integrated network structure are utilized in this study. The proposed methods, including image stitching, segmentation, and fusion techniques based on SIFT features, enable the input of large-size sawn timber oversize images while preserving the integrity of the information. The efficient layer aggregation network enhances machine vision defect detection on timber sawing lines, adapting to variable environments with a focus on Pinus densiflora timber. The results indicated that the machine vision defect detection device is able to predict candidate bounding boxes and class probabilities for multiple types of knots in complex, naturally characterized materials, even under conditions of background noise and interfering factors. Comparing the detection results of the proposed system with the statistical outcomes of manual visual inspections under production conditions involving long hours and large quantities of sawn timber yielded an identification and detection accuracy of 90.37 %. The system's speed for detecting knot defects on the surface of sawn timber can reach 40 m/min, making it suitable for practical application of wood product processing lines.</t>
  </si>
  <si>
    <t>Deep learning, YOLO training model, Efficient layer aggregation network</t>
  </si>
  <si>
    <t>Min Ji and Wei Zhang and Jia-kai Han and Hu Miao and Xing-liang Diao and Guo-fu Wang</t>
  </si>
  <si>
    <t>https://www.sciencedirect.com/science/article/pii/S0926669024016480</t>
  </si>
  <si>
    <t>https://doi.org/10.1016/j.indcrop.2024.119671</t>
  </si>
  <si>
    <t>0926-6690</t>
  </si>
  <si>
    <t>119671</t>
  </si>
  <si>
    <t>222</t>
  </si>
  <si>
    <t>Industrial Crops and Products</t>
  </si>
  <si>
    <t>A deep learning-based algorithm for online detection of small target defects in large-size sawn timber</t>
  </si>
  <si>
    <t>JI2024119671</t>
  </si>
  <si>
    <t>In recent years, with the research and development of deep learning, it has been more widely used in various fields, becoming an important productivity tool. In electronic manufacturing, an adaptive automatic optical inspection (AOI) system is proposed for defect detection of printed circuit board components (SMD-PCB), a key part of the industry chain. It is a combination of AOI based on traditional computer vision and multimodal imaging and PatchCore, a one-class novelty detection method based on deep learning. It aims to utilize one-class novelty detection method to detect and avoid defect missing due to different and variable objects and defects that require a lot of manpower to eliminate in normal AOI. Due to the unique characteristics of industrial applications, it is important to ensure inspection quality while controlling hardware and time costs. Therefore, in this adaptive AOI system, the reduction of time and hardware consumption of deep learning-based PatchCore during the training and inference process becomes an important part of putting it into practical application. In this work, we investigate the lightweighting of the PatchCore method, whose core idea is to use deep convolutional neural networks (CNN) for feature extraction to construct a feature memory bank, and then retrieve the feature memory bank to determine the novelty of the samples to be tested. According to this principle, we mainly lighten the PatchCore method in two directions: lightning the structure of the feature extractor and selecting the main features of feature memory bank, and then compare its performance with the original version. The experimental results show an order of magnitude reduction in hardware and time consumption reduction, while the performance remains almost the same.</t>
  </si>
  <si>
    <t>Industrial defect detection, SMD-PCB inspection, Multimodal imaging data, One-class novelty detection, Deep learning, Lightweighting</t>
  </si>
  <si>
    <t>Zheng Liu and Gunther Notni</t>
  </si>
  <si>
    <t>https://www.sciencedirect.com/science/article/pii/S2665917425000194</t>
  </si>
  <si>
    <t>https://doi.org/10.1016/j.measen.2025.101825</t>
  </si>
  <si>
    <t>2665-9174</t>
  </si>
  <si>
    <t>101825</t>
  </si>
  <si>
    <t>Measurement: Sensors</t>
  </si>
  <si>
    <t>A lightweight investigation on automated visual SMD-PCB inspection based on multimodal one-class novelty detection</t>
  </si>
  <si>
    <t>LIU2025101825</t>
  </si>
  <si>
    <t>Proceedings of the XXIV IMEKO World Congress</t>
  </si>
  <si>
    <t>In modern manufacturing, vision-based defect recognition is an important technology to guarantee product quality. Deep learning-based vision recognition methods have made great progress in accuracy and generality than traditional vision methods. Training vision-based deep learning models requires a large amount of labeled data. However, data annotation is a laborious task and there is not enough defect data for annotation in many real productions, which becomes a bottleneck for deep learning in industrial applications. In this paper, we constructed a comparison dataset Industrial-5i, which is based on public datasets. This dataset can be used for defect detection methods by comparing images of normal and abnormal products. In addition, we propose a generic defect detection algorithm that not only learns how to compare positive and negative samples to segment defects but also generalizes well to new products. Compared with available few-shot segmentation methods, our method achieves the best defect detection results on the Industrial-5i dataset. Under 1-shot tasks, our method outperforms the baseline by 8.92% in mIoU and 7.68% in FB-IoU. Under 5-shot tasks, our method outperforms the baseline by 9.84% in mIoU and 8.46% in FB-IoU. Our code is available at https://github.com/Alex-ShiLei/IndustrialNet.</t>
  </si>
  <si>
    <t>Industrial defect detection, Few-shot learning, Semantic segmentation, Few-shot segmentation</t>
  </si>
  <si>
    <t>Xiangwen Shi and Shaobing Zhang and Miao Cheng and Lian He and Xianghong Tang and Zhe Cui</t>
  </si>
  <si>
    <t>https://www.sciencedirect.com/science/article/pii/S0166361523000519</t>
  </si>
  <si>
    <t>https://doi.org/10.1016/j.compind.2023.103901</t>
  </si>
  <si>
    <t>103901</t>
  </si>
  <si>
    <t>Few-shot semantic segmentation for industrial defect recognition</t>
  </si>
  <si>
    <t>SHI2023103901</t>
  </si>
  <si>
    <t>Gas tungsten arc welding (GTAW) is the primary process employed for critical applications such as pressure vessels and power pipelines where the weld quality and integrity are essential. Traditionally, its quality and integrity heavily rely on engineers' experience to assess because the phenomena involved are extremely complex to interpret. Deep learning can significantly enhance the efficiency. However, acquiring a sufficient number of correct defect features during actual production presents a challenge. To address this issue, this study first analyzed the narrow GTAW process to identify suitable phenomenon that fundamentally correlates to the relevant defects. To mathematically explain these complex relationships, we explored two classification networks, ResNet and Vision Transformer (VIT), as potentially most effective network structures to filter image features from a public aluminum alloy GTAW database for transfer learning. Additionally, a Generative Adversarial Network (GAN) was utilized to generate defect feature images. Transfer learning from the public database and GAN-generated image features substantially improved the model's prediction accuracy. Validation on the test set revealed that the pre-trained GAN-generated images support the model achieved the best F1 score and accuracy, at 92.78 % and 92.8 %, respectively.</t>
  </si>
  <si>
    <t>Narrow gap GTAW, Transfer learning, Welding defects, Classification</t>
  </si>
  <si>
    <t>Zhengxiao Yu and Ninshu Ma and Hao Lu and Hetong Yang and Weihua Liu and Ye Li</t>
  </si>
  <si>
    <t>https://www.sciencedirect.com/science/article/pii/S1526612524010880</t>
  </si>
  <si>
    <t>https://doi.org/10.1016/j.jmapro.2024.10.047</t>
  </si>
  <si>
    <t>2350-2364</t>
  </si>
  <si>
    <t>131</t>
  </si>
  <si>
    <t>Narrow gap GTAW defect detection and classification based on transfer learning of generative adversarial networks</t>
  </si>
  <si>
    <t>YU20242350</t>
  </si>
  <si>
    <t>A manufacturing process includes inspecting the product to verify it meets its quality standards. Such steps, however, are time-consuming and, depending on the means, prone to errors. If not identified in time, defects occurring at an early step of a manufacturing process may result in significant waste, especially if the product is not easy to re-work. Today, however, the combination of AI with computer vision technologies can enable manufacturers to transform quality inspection by automating the detection of defects. This study discusses the use of products’ 3D shape for inline surface defect detection, facilitating the adoption of proactive control strategies facilitating the reduction of waste. The product's 3D shape, represented by a point cloud is acquired by two fixed laser triangulation sensors orthogonally arranged. The K-means method is adopted for the point cloud data analysis, while Voxel Grid filters are used for downsampling to reduce computational time. The proposed approach has been evaluated in a use case related to the production of steel parts, with the findings supporting that an in-line implementation can facilitate the detection of surface or geometry defects, which, in turn, may facilitate the reduction of waste, by avoiding further processing of the defective product.</t>
  </si>
  <si>
    <t>Machine Learning, Point-cloud, Quality, Sustainable Manufacturing</t>
  </si>
  <si>
    <t>Michalis Ntoulmperis and Paolo Catti and Silvia Discepolo and Wilhelm van de Kamp and Paolo Castellini and Nikolaos Nikolakis and Kosmas Alexopoulos</t>
  </si>
  <si>
    <t>https://www.sciencedirect.com/science/article/pii/S221282712400101X</t>
  </si>
  <si>
    <t>https://doi.org/10.1016/j.procir.2024.01.074</t>
  </si>
  <si>
    <t>509-514</t>
  </si>
  <si>
    <t>122</t>
  </si>
  <si>
    <t>3D point cloud analysis for surface quality inspection: A steel parts use case</t>
  </si>
  <si>
    <t>NTOULMPERIS2024509</t>
  </si>
  <si>
    <t>31st CIRP Conference on Life Cycle Engineering</t>
  </si>
  <si>
    <t>Efficient defect detection on hot rolled steel strips is important for industrial production. However, existing defect detection methods are not lightweight enough and lack detection ability for actual steel production environments. A lightweight detection framework based on raw steel strip defect images is proposed to address this gap. A new strip surface defect detection dataset comprising 2650 raw images with five defect types is established. Considering the unique features of strip images, a new strip image augmentation strategy is employed to enhance training sample diversity. Then, a novel lightweight model is introduced. The model consists of the Location Enhanced Ghost Network (LEG-Net) and the Refine Grouped Spatial Network (RGS-Net). The LEG-Net incorporates Ghost modules and a new Location Enhanced Attention. The lightweight backbone effectively reduces the number of parameters. The RGS-Net neck part consists of a slim neck and Efficient Channel Attention. The RGS-Net increases the extraction of channel information and then realizes the defect recognition between different defect types and backgrounds by adjusting the spatial receptive field mechanism. The mean Average Precision (mAP) accuracy of the proposed lightweight model is 76.9% and the speed is 33 Frames Per Second (FPS). Compared to existing models on three datasets, the proposed network delivers superior detection accuracy while incurring lower computational costs. It effectively identifies challenging defects, such as small targets and large fuzzy samples. Furthermore, the proposed framework closely resembles the actual steel production environment, thereby advancing the industrial application of intelligent defect detection.</t>
  </si>
  <si>
    <t>Steel strip raw image, Lightweight network, Deep learning, Defect detection, Attention mechanism</t>
  </si>
  <si>
    <t>Yue Huang and Zhen Chen and Zhaoxiang Chen and Di Zhou and Ershun Pan</t>
  </si>
  <si>
    <t>https://www.sciencedirect.com/science/article/pii/S0952197625001794</t>
  </si>
  <si>
    <t>https://doi.org/10.1016/j.engappai.2025.110179</t>
  </si>
  <si>
    <t>110179</t>
  </si>
  <si>
    <t>145</t>
  </si>
  <si>
    <t>Lightweight defect detection network based on steel strip raw images</t>
  </si>
  <si>
    <t>HUANG2025110179</t>
  </si>
  <si>
    <t>Ethanol precipitation is a pivotal manufacturing step in the production of Guanxinning tablets (GXN). However, current quality control methods for this process remain inadequate. To address this gap, we propose a novel analytical framework that combines Raman spectroscopy with state-of-the-art deep learning architectures, specifically integrating a Mamba State Space model with a Transformer model, to enable non-destructive and real-time monitoring of seven critical quality attributes (CQAs) throughout the ethanol precipitation process of GXN. A total of 160 ethanol precipitation samples were collected, and their Raman spectra were acquired using a 785 nm laser (35 mW) across a wavenumber range of 200–3200 cm−1, enabling rapid spectral acquisition within 1 s per sample. The content of five bioactive compounds (danshensu, ligustrazine, ferulic acid, rosmarinic acid, and salvianolic acid B) was quantified via HPLC, while solid content and alcohol content were determined using standard methods. Spectral outliers were removed using PCA-Mahalanobis distance analysis, and the Kennard-Stone algorithm was employed to partition datasets into training and test sets (4:1 ratio) to ensure model generalizability. Comparative model evaluation revealed that Mamba State Space model outperformed Transformer model and linear models, achieving prediction coefficients (Rp2) of 0.9419–0.9978 and root mean square error of prediction (RMSEP) values of 0.0129–0.0501, with exceptional accuracy for solid content (Rp2 &gt; 0.99). This approach reduces reliance on time-consuming HPLC analytical method, offering a 99.9 % reduction in analysis time while maintaining predictive accuracy (RMSEP ≤0.0501) and robustness (Rp2 &gt; 0.94). By embedding the Mamba State Space model into Raman spectroscopy-based ethanol precipitation process monitoring, this study establishes a robust quality by artificial intelligence framework for real-time quality control in traditional Chinese medicine (TCM) manufacturing, paving the way for smart process analytical technology (PAT) applications.</t>
  </si>
  <si>
    <t>Guanxinning tablets, Raman spectroscopy, Mamba state space model, Ethanol precipitation, Quality by artificial intelligence</t>
  </si>
  <si>
    <t>Ying Yang and Liang Qi and Guanhua Xu and Zheng Li and Yi Tao</t>
  </si>
  <si>
    <t>https://www.sciencedirect.com/science/article/pii/S0026265X25018375</t>
  </si>
  <si>
    <t>https://doi.org/10.1016/j.microc.2025.114483</t>
  </si>
  <si>
    <t>0026-265X</t>
  </si>
  <si>
    <t>114483</t>
  </si>
  <si>
    <t>Microchemical Journal</t>
  </si>
  <si>
    <t>Mamba state space model and transformer model calibrated Raman spectroscopy for real-time multi-objective monitoring in ethanol precipitation process of Guanxinning tablets</t>
  </si>
  <si>
    <t>YANG2025114483</t>
  </si>
  <si>
    <t>In semiconductor manufacturing systems, those defects on wafer maps tend to cluster and then these spatial patterns provide important process information for helping operators in finding out root-causes of abnormal processes. Deep learning has achieved many successes in image and visual analysis. This study concentrates on developing a hybrid deep learning model to learn effective discriminative features from wafer maps through a deep network structure. This paper proposes a novel feature learning method, stacked convolutional sparse denoising auto-encoder (SCSDAE) for wafer map pattern recognition (WMPR) in semiconductor manufacturing processes, in which the features will be extracted from images directly. Different from the regular stacked denoising auto-encoder (SDAE) and convolutional neural network (CNN), SCSDAE integrates CNN and SDAE to learn effective features and accumulate the robustness layer by layer, which adopts SDAE as the feature extractor and stacks well-designed fully connected SDAE in a convolutional way to obtain much robust feature representations. The effectiveness of the proposed method has been demonstrated by experimental results from a simulation dataset and real-world wafer map dataset (WM-811K). This study provides the guidance to applications of hybrid deep learning in semiconductor manufacturing processes to improve product quality and yields.</t>
  </si>
  <si>
    <t>Semiconductor manufacturing, Wafer map, Deep learning, Convolutional neural network, Pattern recognition</t>
  </si>
  <si>
    <t>Jianbo Yu and Xiaoyun Zheng and Jiatong Liu</t>
  </si>
  <si>
    <t>https://www.sciencedirect.com/science/article/pii/S016636151930106X</t>
  </si>
  <si>
    <t>https://doi.org/10.1016/j.compind.2019.04.015</t>
  </si>
  <si>
    <t>121-133</t>
  </si>
  <si>
    <t>109</t>
  </si>
  <si>
    <t>Stacked convolutional sparse denoising auto-encoder for identification of defect patterns in semiconductor wafer map</t>
  </si>
  <si>
    <t>YU2019121</t>
  </si>
  <si>
    <t>Conventional quality control (QC) is carried out at the end of the manufacturing for surface defect (SD) detection and separating the products as to quality in ceramic tile manufacturing (CTM) manually. Manual inspection may cause misclassify the products as to quality and so SD may not be analyzed in detail. Unfavorable results may have occurred concerning manufacturing costs in such cases. In this study, Gabor, Steerable Digital Filter and Wiener filter methods-based operations were proposed experimentally for plain tiles to determine surface quality (SQ) as to ISO 10545-2 standard. Besides, deep learning-based methods were used for classifying SD. The defect dataset was created with 150 tile images from crack, fleck, pore, scratch, spot defects. The relative error of defects' calculated areas was found as 8.78508E-4. The ability of the detected areas to represent the actual defect area was proved with the defect location and the angle of the defect centroid with the X-axis unlike the studies which evaluate this ability visually in literature. The classification of defects (crack, scratch) was made with an accuracy of 96%. The effect of the data augmentation method on classification success was evaluated. The studies in this article were conducted with Uşak Seramik. Consequently, more cognitive, accurate results than the conventional QC were obtained. A computational and, informative system was presented for integration of the digital QC and SD classification in CTM.</t>
  </si>
  <si>
    <t>Quality control, Ceramic tile manufacturing, Machine vision, Deep learning, iso</t>
  </si>
  <si>
    <t>Huseyin Coskun and Tuncay Yi̇ği̇t and İsmail Serkan Üncü</t>
  </si>
  <si>
    <t>https://www.sciencedirect.com/science/article/pii/S027288422201803X</t>
  </si>
  <si>
    <t>https://doi.org/10.1016/j.ceramint.2022.05.224</t>
  </si>
  <si>
    <t>0272-8842</t>
  </si>
  <si>
    <t>34210-34233</t>
  </si>
  <si>
    <t>Ceramics International</t>
  </si>
  <si>
    <t>Integration of digital quality control for intelligent manufacturing of industrial ceramic tiles</t>
  </si>
  <si>
    <t>COSKUN202234210</t>
  </si>
  <si>
    <t>23, Part A</t>
  </si>
  <si>
    <t>Fibre composite materials (FCMs) are widely used in the aerospace, military defence, and engineering manufacturing industries due to their high strength and high modulus. Understanding the constitutive laws, defect detection, impact dynamic response, tribological behaviour and fatigue failure of FCMs is essential in these industries because the mechanical behaviour of FCMs is often influenced by various factors, including fiber arrangement and matrix properties. Due to the anisotropic and heterogeneous nature of FCMs, research on their mechanical properties often relies on costly experiments with poor reproducibility and computationally intensive simulations. In contrast, machine learning (ML) methods can rapidly uncover data relationships and are highly reproducible. Moreover, modern FCM manufacturing and testing techniques have generated large amounts of data. This article not only provides a comprehensive analysis of the application of ML methods but also emphasizes the applicability and future trends of different ML approaches in FCMs. In constitutive model building, deep neural network models can consider the subtle connections between multiple parameters, thereby revealing deeper relationships among the data. In defect detection and impact dynamics problems, convolutional neural network models can effectively extract information related to mechanical performance from images. This paper provides inspiration for the application of ML methods to solve mechanical problems and guide the optimal design of FCMs.</t>
  </si>
  <si>
    <t>Machine learning method, Fiber composite materials, Constitutive laws, Defect detection, Impact dynamics, Tribology behaviour, Fatigue failure</t>
  </si>
  <si>
    <t>Mengzhen Liu and Haotian Li and Hongyuan Zhou and Hong Zhang and Guangyan Huang</t>
  </si>
  <si>
    <t>https://www.sciencedirect.com/science/article/pii/S2452213924001797</t>
  </si>
  <si>
    <t>https://doi.org/10.1016/j.coco.2024.101988</t>
  </si>
  <si>
    <t>2452-2139</t>
  </si>
  <si>
    <t>101988</t>
  </si>
  <si>
    <t>49</t>
  </si>
  <si>
    <t>Composites Communications</t>
  </si>
  <si>
    <t>Development of machine learning methods for mechanical problems associated with fibre composite materials: A review</t>
  </si>
  <si>
    <t>LIU2024101988</t>
  </si>
  <si>
    <t>Deep Learning has great achievements in computer vision for various classification and regression tasks. The automation of tasks such as component sorting, bin-picking and anomaly detection may be of great use in the process industry. However, most machine learning-based object categorization algorithms require training on hundreds or thousands of images and very large datasets. The requirement for large training datasets presents a barrier to the adoption of deep learning methodologies in many custom object classification tasks. For example, in defect detection, positive instances of a defect, take for instance a tank leakage, may seldom occur and therefore creating a dataset of sufficient size for conventional deep learning procedures is not always possible. One-shot learning aims to learn information about object categories from only a handful of labelled examples per category. One-shot learning has received the most attention in face-recognition and person re-identification (re-id) tasks due to their potential practical applications in surveillance security. This research will review these one-shot learning methodologies and investigate how they may be transferred to other domains. Concepts such as Siamese Networks and triplet loss which are commonly used for one-shot learning will be examined. Challenges such as variations in illumination conditions, object pose, camera resolution and partial occlusion will be discussed. Finally, the implications and advantages of deploying such techniques to practical applications in the process industry will be analysed.</t>
  </si>
  <si>
    <t>Artificial Intelligence in Manufacturing, Computer Vision, One-Shot Learning, Custom Object Classification</t>
  </si>
  <si>
    <t>N. {O’ Mahony} and Sean Campbell and Anderson Carvalho and L. Krpalkova and Gustavo Velasco Hernandez and Suman Harapanahalli and D. Riordan and J. Walsh</t>
  </si>
  <si>
    <t>https://www.sciencedirect.com/science/article/pii/S2351978920300263</t>
  </si>
  <si>
    <t>https://doi.org/10.1016/j.promfg.2020.01.025</t>
  </si>
  <si>
    <t>186-193</t>
  </si>
  <si>
    <t>One-Shot Learning for Custom Identification Tasks; A Review</t>
  </si>
  <si>
    <t>OMAHONY2019186</t>
  </si>
  <si>
    <t>Recent advancements in computer vision (CV) and deep learning (DL) have significantly enhanced automated quality control in manufacturing. The use of deep Convolutional Neural Networks (CNNs) has revolutionized inspections by offering fast, accurate, and cost-effective solutions that minimize human intervention. This study focuses on a visual inspection task for quality control (QC) on an assembly line that is powered by a YOLOv8-based DL algorithm and integrates a robotic process control on the line. Through experimental evaluation, two YOLOv8 are trained and evaluated on a dataset containing annotated images collected from an active assembly line: an optimized YOLOv8.2s model and a verification YOLOv8.2m model. The optimized model achieves mAP50 of 0.972 and mAP50-95 of 0.647 across all classes, while the verification model shows marginal improvement with mAP50 of 0.979 and mAP50-95 of 0.673. However, this comes at the cost of noticeable increased computational demands, with training time increasing from 14 hours to 46 hours. The findings demonstrate that while larger models may offer slight performance improvements (2.6-3.8% in mAP50-95), the trade-off between computational resources and performance gains must be carefully considered in industrial applications.</t>
  </si>
  <si>
    <t>Robotic Automation, Deep Learning, Defect Detection, YOLOv8, Assembly Line</t>
  </si>
  <si>
    <t>Milad Ashourpour and Ghazaleh Azizpour</t>
  </si>
  <si>
    <t>https://www.sciencedirect.com/science/article/pii/S2212827125005724</t>
  </si>
  <si>
    <t>https://doi.org/10.1016/j.procir.2025.02.180</t>
  </si>
  <si>
    <t>735-740</t>
  </si>
  <si>
    <t>Edge-Deployed Deep Learning for Automated Quality Control in Industrial Assembly: A Case Study in Real-Time Defect Detection</t>
  </si>
  <si>
    <t>ASHOURPOUR2025735</t>
  </si>
  <si>
    <t>Computer vision is augmented in various manufacturing industries to perform automated inspection operations accurately and efficiently. It has been observed that the performance of vision-based inspection approaches degrades considerably upon utilizing images captured under shop-floor conditions. This work proposes utilizing Histogram Equalization and adversarial training through Neural Structure Learning (NSL) for developing a robust vision-based Surface Defect Classification framework. A novel deep neural network architecture obtains adversarial samples in the extracted feature space instead of obtaining the same in the original input image space. The architecture can be easily integrated and employed with various machine learning models. A commonly employed steel surface defect dataset (NEU) with practical relevance to industrial cases is selected for the model training and experimental studies. The robustness of the proposed approach is evaluated over the Extended Diversity Enhanced (ENEU) dataset derived by simulating image acquisition variations similar to shop floor conditions. The results reveal that the proposed approach enhances the recognition accuracy of the baseline method from 87.7% to 92.4% over ENEU. The prediction accuracy of the proposed approach is considerably better than the traditional methods and deep learning competitors over ENEU. The qualitative and quantitative comparison of results obtained using the present approach with methods reported in the literature demonstrates the effectiveness of adversarial training in improving the generalization abilities of machine learning models.</t>
  </si>
  <si>
    <t>Computer vision, Defect detection, Steel surface, Adversarial training, Histogram Equalization</t>
  </si>
  <si>
    <t>Vikanksh Nath and Chiranjoy Chattopadhyay and K.A. Desai</t>
  </si>
  <si>
    <t>https://www.sciencedirect.com/science/article/pii/S0952197622005437</t>
  </si>
  <si>
    <t>https://doi.org/10.1016/j.engappai.2022.105553</t>
  </si>
  <si>
    <t>105553</t>
  </si>
  <si>
    <t>117</t>
  </si>
  <si>
    <t>On enhancing prediction abilities of vision-based metallic surface defect classification through adversarial training</t>
  </si>
  <si>
    <t>NATH2023105553</t>
  </si>
  <si>
    <t>As a key component of lithium-ion batteries, surface defect detection of pole-piece is vital for quality control. Detection methods based on supervised have been used in pole-piece. However, the long cycle for data collection cannot meet the needs for fast construction and application of production line, making self-supervised a promising alternative. Although existing restoration-based methods have been widely studied, it’s still difficult to balance the problem of restoring normal regions and distinguishing abnormalities. We propose a Wavelet Adaptive Reconstruction Module by exploiting the obvious spatial and frequency differences between intra-class normal and abnormal features. Through training, the wavelet coefficients of the inputs are adaptively refined, potently obstructing the identity map from input image to restored image, thus improving the generalization of restoration network. The structure only consists of 2 simple Unets and WARM, it solves the anomaly detection task for pole-piece, and also outperforms other state-of-the-arts on MvTec AD.</t>
  </si>
  <si>
    <t>Wavelet Transform, Image Restoration, Defect Detection, Lithium-ion Battery pole-piece, MvTec AD</t>
  </si>
  <si>
    <t>Zelong Qiao and Mingxing Lin and Jie Lin and Dejia Ding</t>
  </si>
  <si>
    <t>https://www.sciencedirect.com/science/article/pii/S0263224124005748</t>
  </si>
  <si>
    <t>https://doi.org/10.1016/j.measurement.2024.114689</t>
  </si>
  <si>
    <t>114689</t>
  </si>
  <si>
    <t>232</t>
  </si>
  <si>
    <t>WARM: A wavelet adaptive restoration module for surface anomaly detection</t>
  </si>
  <si>
    <t>QIAO2024114689</t>
  </si>
  <si>
    <t>Defects detection with Electroluminescence (EL) image for photovoltaic (PV) module has become a standard test procedure during the process of production, installation, and operation of solar modules. There are some typical defects types, such as crack, finger interruption, that can be recognized with high accuracy. However, due to the complexity of EL images and the limitation of the dataset, it is hard to label all types of defects during the inspection process. The unknown or unlabeled create significant difficulties in the practical application of the automatic defects detection technique. To address the problem, we proposed an evolutionary algorithm combined with traditional image processing technology, deep learning, transfer learning, and deep clustering, which can recognize the unknown or unlabeled in the original dataset defects automatically along with the increasing of the dataset size. Specifically, we first propose a deep learning-based features extractor and defects classifier. Then, the unlabeled defects can be classified by the deep clustering algorithm and stored separately to update the original database without human intervention. When the number of unknown images reaches the preset values, transfer learning is introduced to train the classifier with the updated database. The fine-tuned model can detect new defects with high accuracy. Finally, numerical results confirm that the proposed solution can carry out efficient and accurate defect detection automatically using electroluminescence images.</t>
  </si>
  <si>
    <t>Electroluminescence images, deep clustering, automatic defect classification, transfer learning</t>
  </si>
  <si>
    <t>Wuqin Tang and Qiang Yang and Wenjun Yan</t>
  </si>
  <si>
    <t>https://www.sciencedirect.com/science/article/pii/S1526149221000187</t>
  </si>
  <si>
    <t>https://doi.org/10.32604/cmes.2022.018313</t>
  </si>
  <si>
    <t>1526-1492</t>
  </si>
  <si>
    <t>1423-1439</t>
  </si>
  <si>
    <t>CMES - Computer Modeling in Engineering and Sciences</t>
  </si>
  <si>
    <t>Deep Learning-Based Algorithm for Multi-Type Defects Detection in Solar Cells with Aerial EL Images for Photovoltaic Plants</t>
  </si>
  <si>
    <t>TANG20211423</t>
  </si>
  <si>
    <t>3</t>
  </si>
  <si>
    <t>Deep learning faces challenges in the surface defect segmentation of strip steel. Firstly, insufficient processing of feature maps leads to the loss of task-specific feature information. Secondly, the segmentation of defects with long-tail distributions is not accurate enough. To address these issues, a pixel-level deep segmentation method called task-specific encoder–decoder network (TSEDNet) is proposed to construct an end-to-end defect segmentation model. TSEDNet includes the encoder-multi-decoder structure based on domain knowledge settings tailored to specific tasks, which can achieve effective feature representation and significantly reduce the impact of imbalanced defect quantities. Additionally, a novel metric learning method is introduced to optimize decoder selection. Furthermore, the feature fusion module based on metric learning is proposed to utilize general features for restoring task-specific details, thereby enhancing pixel-level segmentation accuracy. Through experiments and industrial validation, the defect segmentation network demonstrates superior performance compared to other advanced segmentation methods and proves its applicability in practical scenarios.</t>
  </si>
  <si>
    <t>Encoder–decoder, Metric learning, Domain knowledge, Surface defect detection</t>
  </si>
  <si>
    <t>Yuyang Guo and Jingliang Wei and Xinglong Feng</t>
  </si>
  <si>
    <t>https://www.sciencedirect.com/science/article/pii/S026322412401323X</t>
  </si>
  <si>
    <t>https://doi.org/10.1016/j.measurement.2024.115438</t>
  </si>
  <si>
    <t>115438</t>
  </si>
  <si>
    <t>239</t>
  </si>
  <si>
    <t>TSEDNet:Task-specific encoder–decoder network for surface defects of strip steel</t>
  </si>
  <si>
    <t>GUO2025115438</t>
  </si>
  <si>
    <t>Assembly is one of the cornerstones of today’s manufacturing; thus, efficient automated assembly systems have become a necessity in the recent past. Challenges that have traditionally been present in such systems involve positioning accuracy, stable gripping, accommodation of several variants by the same resources and prevention of error aggregation. In robot-based applications the detection of parts and their components is a common task, but when it comes to large objects which cannot be portrayed in single camera frames, the complexity becomes significantly larger. This paper presents an AI based perception system which employs a 3D vision sensor to implement a smart dispensing application and perform online process quality control of large parts assembly. The aim of the system is to provide execution autonomy for a robotic manipulator that is responsible for glue dispensing on different types of aluminium profiles of varying cross-sections, length, and associated glue patterns. By using an eye-in-hand RGB-D camera and employing deep learning methods (Yolov3 algorithm), the framework recognizes the type of profile that is going to be processed, and depth information is used to extract the profile’s points (starting-ending points) on which glue must be dispensed. Point Cloud manipulation (DBSCAN clustering, plane segmentation) and 2D image-based processing were tested during the quality inspection, in order to validate the success and accuracy of the process (detection of glue discontinuities, calculation of the glue volume level). The system has been deployed on a case study involving the assembly of components on buses and the results indicate that a robust recognition and adhesive application can be obtained throughout each operation cycle.</t>
  </si>
  <si>
    <t>robotic manipulator, process perception, process control, vision system, quality control, point cloud processing</t>
  </si>
  <si>
    <t>Loukas Prezas and George Michalos and Zoi Arkouli and Antonis Katsikarelis and Sotiris Makris</t>
  </si>
  <si>
    <t>https://www.sciencedirect.com/science/article/pii/S2212827122004280</t>
  </si>
  <si>
    <t>https://doi.org/10.1016/j.procir.2022.05.144</t>
  </si>
  <si>
    <t>1275-1280</t>
  </si>
  <si>
    <t>107</t>
  </si>
  <si>
    <t>AI-enhanced vision system for dispensing process monitoring and quality control in manufacturing of large parts</t>
  </si>
  <si>
    <t>PREZAS20221275</t>
  </si>
  <si>
    <t>Leading manufacturing systems transformation – Proceedings of the 55th CIRP Conference on Manufacturing Systems 2022</t>
  </si>
  <si>
    <t>The energy production efficiency of photovoltaic (PV) systems can be degraded due to the complicated operating environment. Given the huge installed capacity of large-scale PV farms, intelligent operation and maintenance techniques and strategies are required to keep the healthy operation of the photovoltaic system. A complete inspection system, which is a key part of the intelligent operation and maintenance system, should focus on the following issues: defects types and mechanisms, defects detection methods, IoT techniques and UAV-based inspection methods. In this review, a comprehensive study is proposed to review and conclude the research advance and the prospects. In particular, given the complicated operation condition, we first review the environmental factor causing the defects and the corresponding possible degradation for PV modules. Then, the defect type and detection techniques are discussed and analyzed. Due to the strong ability for feature extraction, deep learning is a useful tool for defect detection of PV modules. Considering the location and geographical characteristics, conventional manual inspection is inefficient and even infeasible in practice. IoT techniques and UAV-based systems are utilized more and more popular, which are also discussed and summarized in this review. Due to the limit of the I/V sensors in the PV plants, this work reviewed the UAV-based system in detail, which has high efficiency for inspection and is widely used in industry, especially for visible and IR image-based systems. With technological advances in image sensors, the UAV-based system mounted with an Electroluminescence (EL) camera also presents huge potential. Finally, the conclusion and future direction for intelligent inspection and defect detection are provided.</t>
  </si>
  <si>
    <t>Defect detection, Intelligent inspection, PV plants, EL and IR images, IoT technique and UAV-Based inspection</t>
  </si>
  <si>
    <t>Wuqin Tang and Qiang Yang and Zhou Dai and Wenjun Yan</t>
  </si>
  <si>
    <t>https://www.sciencedirect.com/science/article/pii/S0360544224009952</t>
  </si>
  <si>
    <t>https://doi.org/10.1016/j.energy.2024.131222</t>
  </si>
  <si>
    <t>0360-5442</t>
  </si>
  <si>
    <t>131222</t>
  </si>
  <si>
    <t>297</t>
  </si>
  <si>
    <t>Energy</t>
  </si>
  <si>
    <t>Module defect detection and diagnosis for intelligent maintenance of solar photovoltaic plants: Techniques, systems and perspectives</t>
  </si>
  <si>
    <t>TANG2024131222</t>
  </si>
  <si>
    <t>Detecting defects is an integral part of any manufacturing process. Most works still utilize traditional image processing algorithms to detect defects owing to the complexity and variety of products and manufacturing environments. In this paper, we propose an approach based on deep learning which uses autoencoders for extraction of discriminative features. It can detect different defects without using any defect samples during training. This method, where samples of only one class (i.e. defect-free samples) are available for training, is called One Class Classification (OCC). This OCC method can also be used for training a neural network when only one golden sample is available by generating many copies of the reference image by data augmentation. The trained model is then able to generate a descriptor—a unique feature vector of an input image. A test image captured by an Automatic Optical Inspection (AOI) camera is sent to the trained model to generate a test descriptor, which is compared with a reference descriptor to obtain a similarity score. After comparing the results of this method with a popular traditional similarity matching method SIFT, we find that in the most cases this approach is more effective and more flexible than the traditional image processing-based methods, and it can be used to detect different types of defects with minimum customization.</t>
  </si>
  <si>
    <t>Automatic Optical Inspection, Deep learning, Unsupervised learning, One Class Classification, Autoencoders</t>
  </si>
  <si>
    <t>Abdul Mujeeb and Wenting Dai and Marius Erdt and Alexei Sourin</t>
  </si>
  <si>
    <t>https://www.sciencedirect.com/science/article/pii/S1474034619301259</t>
  </si>
  <si>
    <t>https://doi.org/10.1016/j.aei.2019.100933</t>
  </si>
  <si>
    <t>100933</t>
  </si>
  <si>
    <t>42</t>
  </si>
  <si>
    <t>One class based feature learning approach for defect detection using deep autoencoders</t>
  </si>
  <si>
    <t>MUJEEB2019100933</t>
  </si>
  <si>
    <t>In practical industrial applications, the inference speed of deep learning models directly affects the efficiency of industrial production. Therefore, the lightweight real-time detection method of surface defects is an essential task in the industrial process. We need to achieve a favorable balance between efficiency and accuracy since the rising demand for production efficiency. However, most of the existing pixel-level detection methods 1) often adopt huge computational overhead to learn rich features, resulting in slow inference speed and 2) show a performance degradation when applied to different industrial surface defect scenarios. To this end, we propose an efficient targeted design (ETD) for real-time defect detection of surface defects. It consists of two branches: (i) an efficient feature enhancement branch, with global aggregation module (GAM) and cross-scale guide module (CGM) to gradually enhance defect features, and (ii) an edge posterior branch, with verification module (VM) and scale interaction module (SIM) to implicitly guide the boundary details of defects. Specifically, while inheriting this framework, we reconsider the relationship between precision, parameters, and speed so that our model can be applied to different industrial scenarios. Extensive experimental results on four datasets indicate that ETD outperforms other leading saliency detection methods. Meanwhile, our method ETD-S achieves 347 FPS on ESDIs-SOD dataset, 254 FPS on Crack500 dataset, 227 FPS on NRSD-MN dataset and 273 FPS on DAGM dataset. Additionally, we conduct real-time analysis of ETD on an intelligent paradigm for industrial surface defect detection, further demonstrating its efficacy in practical scenarios. ETD demonstrates effective detection performance while achieving a lightweight architecture, which can be implemented using various deep learning frameworks, showcasing substantial potential for real-time surface defect detection. The source code and dataset are publicly available at https://github.com/VDT-2048/ETD.</t>
  </si>
  <si>
    <t>Manufacturing automation, Visual inspection, Surface defect detection, Industry 4.0, Quality control</t>
  </si>
  <si>
    <t>Wenqi Cui and Kechen Song and Xiujian Jia and Hongshu Chen and Yu Zhang and Yunhui Yan and Wenying Jiang</t>
  </si>
  <si>
    <t>https://www.sciencedirect.com/science/article/pii/S0143816624001532</t>
  </si>
  <si>
    <t>https://doi.org/10.1016/j.optlaseng.2024.108174</t>
  </si>
  <si>
    <t>108174</t>
  </si>
  <si>
    <t>178</t>
  </si>
  <si>
    <t>An efficient targeted design for real-time defect detection of surface defects</t>
  </si>
  <si>
    <t>CUI2024108174</t>
  </si>
  <si>
    <t>In the field of semiconductor production and manufacturing, the detection of defects on lead frame surfaces is a vital process. This process plays a key role in ensuring the quality of the final product. Using high-resolution detection images to detect multi-scale tiny surface defects is necessary, but this amplifies the impact of environmental noise. Therefore, suppressing both the false negative rate and false positive rate in practical detection scenarios is a challenge that needs to be overcome. Current research on lead frame surface defect detection is mostly concentrated on the downloaded standard original images, which limits its application in actual production lines. This paper presents a cascaded detection method for surface defects of lead frame based on high-resolution detection images. Firstly, this study presents the unit cell extraction module to convert the detection object from high-resolution image to hundreds of unit cells. The proposed module can handle real-time detection images in the production pipeline, especially addressing situations such as lighting imbalances and tilted detection images. Subsequently, this study proposes a lead frame surface defect detection network (LDD-net), which takes unit cells as inputs and can effectively detect multi-scale defects. Compared to other models, LDD-net can effectively capture the features of subtle defects. Additionally, this paper introduces the deviation in the central width direction into the CIoU localization loss, enhancing the accuracy of defect localization in LDD-net. The data set is constructed using the machine vision detection system and conducts training and testing. Specifically, experiments of LDD-net on the data set obtained 85.01% mean average precision (mAP) and 37 ms of inference time, respectively. The detection accuracy exceeds 95%, and the false negative rate can be controlled below 6%. This approach will assist manual monitoring personnel in evaluating product quality.</t>
  </si>
  <si>
    <t>Lead frame, Surface defect detection, Deep learning, High-resolution image, Machine vision</t>
  </si>
  <si>
    <t>Tingrui Sun and Zhiwei Li and Xinjie Xiao and Zhihui Guo and Wenle Ning and Tingting Ding</t>
  </si>
  <si>
    <t>https://www.sciencedirect.com/science/article/pii/S0278612523002443</t>
  </si>
  <si>
    <t>https://doi.org/10.1016/j.jmsy.2023.11.017</t>
  </si>
  <si>
    <t>180-195</t>
  </si>
  <si>
    <t>72</t>
  </si>
  <si>
    <t>Cascaded detection method for surface defects of lead frame based on high-resolution detection images</t>
  </si>
  <si>
    <t>SUN2024180</t>
  </si>
  <si>
    <t>Over the past few years, what might not unreasonably be described as a true revolution has taken place in the field of machine vision, radically altering the way many things had previously been done and offering new and exciting opportunities for those able to quickly embrace and master the new techniques. Rapid developments in machine learning, largely enabled by faster GPU-equipped computing hardware, has facilitated an explosion of machine vision applications into hitherto extremely challenging or, in many cases, previously impossible to automate industrial tasks. Together with developments towards an internet of things and the availability of big data, these form key components of what many consider to be the fourth industrial revolution. This transformation has dramatically improved the efficacy of some existing machine vision activities, such as in manufacturing (e.g. inspection for quality control and quality assurance), security (e.g. facial biometrics) and in medicine (e.g. detecting cancers), while in other cases has opened up completely new areas of use, such as in agriculture and construction (as well as in the existing domains of manufacturing and medicine). Here we will explore the history and nature of this change, what underlies it, what enables it, and the impact it has had - the latter by reviewing several recent indicative applications described in the research literature. We will also consider the continuing role that traditional or classical machine vision might still play. Finally, the key future challenges and developing opportunities in machine vision will also be discussed.</t>
  </si>
  <si>
    <t>Machine vision, Machine learning, Deep learning, State-of-the-art</t>
  </si>
  <si>
    <t>Melvyn L. Smith and Lyndon N. Smith and Mark F. Hansen</t>
  </si>
  <si>
    <t>https://www.sciencedirect.com/science/article/pii/S0166361521000798</t>
  </si>
  <si>
    <t>https://doi.org/10.1016/j.compind.2021.103472</t>
  </si>
  <si>
    <t>103472</t>
  </si>
  <si>
    <t>The quiet revolution in machine vision - a state-of-the-art survey paper, including historical review, perspectives, and future directions</t>
  </si>
  <si>
    <t>SMITH2021103472</t>
  </si>
  <si>
    <t>For the manufacture and assembly of the mechanical products, quality management is the key feature to improve the service performance, reduce the overall costs and enhance the sustainability of the manufacturing systems. While, with the emergence of advanced data-driven and digital twin technologies, the Zero-Defect Manufacturing (ZDM), which corrects, predicts, and prevents product defects based on multi-sources of data, is of great significance in improving assembly quality. As the specific application for the utilization of ZDM in product assembly, the critical performance index of the assembly results is predicted by taking into account the multi-source factors such as geometric deviation of the parts, material properties, assembly sequences and process boundary conditions during assembly. In this paper, we address the high computational cost and low computational efficiency of numerical simulation methods under multi-source factors, and propose a data-driven approach named DTA-VIT based on the fusion of heterogeneous variables for digital twin assembly modeling of products. Firstly, the geometric and performance variables of the assembly process are analyzed and modelled. Secondly, a multi-source assembly data fusion network under the Vision Transformer framework is developed. This network takes the parameter space, which fuses multi-source variables from the assembly process as input and the assembly result as output. Finally, a case study of the assembly process of composite bolted joint structures in aircraft assembly is conducted to verify the effectiveness and feasibility of the proposed method. The methodology provides a solid foundation for subsequent assembly quality control and prevent by predicting assembly performance efficiently, ultimately enabling the production of high-quality products.</t>
  </si>
  <si>
    <t>Assembly quality, Digital twin-based assembly, Multi-source assembly factors, Feature fusion, Deep learning model</t>
  </si>
  <si>
    <t>Yuming Liu and Yu Ren and Qingyuan Lin and Wencai Yu and Wei Pan and Aihua Su and Yong Zhao</t>
  </si>
  <si>
    <t>https://www.sciencedirect.com/science/article/pii/S0278612524001742</t>
  </si>
  <si>
    <t>https://doi.org/10.1016/j.jmsy.2024.08.011</t>
  </si>
  <si>
    <t>478-501</t>
  </si>
  <si>
    <t>76</t>
  </si>
  <si>
    <t>A digital twin-based assembly model for multi-source variation fusion on vision transformer</t>
  </si>
  <si>
    <t>LIU2024478</t>
  </si>
  <si>
    <t>The automotive fuse and relay box is vital for electrical safety and reliability, demanding stringent quality control before leaving the factory. However, existing methods face limitations such as light interference, inability to detect non-fuse plug-in modules, lack of worker-friendly interfaces, insufficient data recording features, and a lack of comparative diagnostic capabilities for detection results. To address these issues, an artificial intelligence (AI)-powered automotive fuse and relay box assembly correctness detection system based on machine vision is proposed. This system incorporates a closed image acquisition setup, advanced machine vision techniques, and My Structured Query Language (MySQL) database operations for efficient data management. A comprehensive detection rule-setting subsystem, developed with Python Qt 5 (PyQt5) graphical user interface (GUI), integrates classification detection, similarity detection, color detection, and text recognition, allowing users to easily create detection rules. Additionally, a PyQt5-based template selection subsystem further streamlines template identification for various scenarios. The detection system combines these four methods with an object detection method for real-time, accurate assembly verification. The core You Only Look Once version 11 extra-large (YOLOx) model provides fast and precise localization, while supplementary modules—Residual Neural Network with 18 layers for classification detection, Siamese network-based similarity detection, binary character recognition, and color detection—work synergistically to enhance detection robustness and accuracy. The system achieves an average detection time of 0.141 s per module for correct assemblies and 1.398 s for faulty assemblies. Demonstrating 99.9 % accuracy, high adaptability, and efficient detection, the system is highly suitable for large-scale, real-world production environments.</t>
  </si>
  <si>
    <t>Automotive fuse and relay box, Deep learning, Machine vision application, My structured query language database management, Assembly correctness detection system</t>
  </si>
  <si>
    <t>ZhengWei Gong and Jun Song and Ping Zhang</t>
  </si>
  <si>
    <t>https://www.sciencedirect.com/science/article/pii/S0952197625016938</t>
  </si>
  <si>
    <t>https://doi.org/10.1016/j.engappai.2025.111691</t>
  </si>
  <si>
    <t>111691</t>
  </si>
  <si>
    <t>Automotive fuse &amp; relay box plug-in modules assembly correctness detection system based on machine vision</t>
  </si>
  <si>
    <t>GONG2025111691</t>
  </si>
  <si>
    <t>In tire manufacturing, quality inspections of tires are paramount due to the potential for explosive failures in defective tires, especially during high-speed driving events like races. Addressing this concern requires rigorous post-production visual inspections. However, the diverse textures and structures of tires make defect detection a challenging task. In light of this challenge, this paper introduces an innovative solution in the form of a hybrid ViT-CNN model designed specifically for tire defect detection. Firstly, we propose a lightweight attention-based inception module, which serves as a primary component in the attention-based CNN model we propose. This attention-based CNN extracts local feature mapping from the entire image, while the ViT captures global features from image patches. A dataset comprising 83985 X-ray images of tires without defects and 38710 of tires with defects, representing 15 different types of defects across 50 design patterns, is used to train and test the model. Result shows the superiority of the ViT-CNN model with a recall rate of 95.48%, precision of 96.1%, F1 score of 95.79%, and overall accuracy of 97.33%. Statistical tests, including the Friedman and Wilcoxon signed-rank tests, were employed to assess the presence of significant differences between the proposed ViT-CNN model and the individual models. The results obtained from these tests underscore the significant differences that exist between models. Furthermore, the ViT-CNN model succeeds in identifying diverse tire defects and complex textures, making it effective in real-world scenarios. This research increases automated tire flaw identification, addressing the industry’s requirement for precise and dependable inspection while improving human safety by offering a high-performing model.</t>
  </si>
  <si>
    <t>Tire defect detection, Attention modules, Lightweight attention based inception module, Convolutional neural network (CNN), Vision transformer (ViT), X-ray images</t>
  </si>
  <si>
    <t>Radhwan A.A. Saleh and H. Metin Ertunç</t>
  </si>
  <si>
    <t>https://www.sciencedirect.com/science/article/pii/S0957417425000958</t>
  </si>
  <si>
    <t>https://doi.org/10.1016/j.eswa.2025.126473</t>
  </si>
  <si>
    <t>126473</t>
  </si>
  <si>
    <t>269</t>
  </si>
  <si>
    <t>Attention-based deep learning for tire defect detection: Fusing local and global features in an industrial case study</t>
  </si>
  <si>
    <t>SALEH2025126473</t>
  </si>
  <si>
    <t>Background
Over the last years Deep Learning has shown to yield remarkable results when compared to traditional computer vision algorithms, in a large variety of computer vision applications. The deeplearning models outperformed in both accuracy and processing time. Thus, once a deeplearning models won the Image Net Large Scale Visual Recognition Contest, it proved that this area of research is of great potential. Furthermore, these increases in recognition performance resulted in more applied research and thus, more applications where deeplearning is useful: one of which is defect detection (or visual defect detection). In the last few years, deeplearning models achieved higher and higher accuracy on the complex testing datasets used for benchmarking. This surge in accuracy and usage is also supported (besides swarms of researchers pouring into the race), by incremental breakthroughs in computing hardware: such as more powerful GPUs(Graphical processing units), CPUs(central processing units) and better computing procedures (libraries and frameworks).
Aim of the review
To offer a structured and analytical overview(stating both advantages and disadvantages) of the existing popular object detection models that can be re-purposed for defect detection: such as Region based CNNs(Convolutional neural networks), YOLO(You only look once), SSD(single shot detectors) and cascaded architectures. A further brief summary on model compression and acceleration techniques that enabled the portability of deeplearning detection models is included.
Key Scientific Concepts of Review
It is of great use for future developments in the manufacturing industry that many of the popular, above mentioned models are easy to re-purpose for defect detection and, thus could really contribute to the overall increase in productivity of this sector. Moreover, in the experiment performed the YOLOv4 model was trained and re-purposed for industrial cable detection in several hours. The computing needs could be fulfilled by a general purpose computer or by a high-performance desktop setup, depending on the specificity of the application. Hence, the barrier of computing shall be somewhat easier to climb for all types of businesses.</t>
  </si>
  <si>
    <t>Defect detection, Object detection, Image classification, Deeplearning, Deep convolutional neural networks</t>
  </si>
  <si>
    <t>Andrei-Alexandru Tulbure and Adrian-Alexandru Tulbure and Eva-Henrietta Dulf</t>
  </si>
  <si>
    <t>https://www.sciencedirect.com/science/article/pii/S2090123221000643</t>
  </si>
  <si>
    <t>https://doi.org/10.1016/j.jare.2021.03.015</t>
  </si>
  <si>
    <t>2090-1232</t>
  </si>
  <si>
    <t>33-48</t>
  </si>
  <si>
    <t>35</t>
  </si>
  <si>
    <t>Journal of Advanced Research</t>
  </si>
  <si>
    <t>A review on modern defect detection models using DCNNs – Deep convolutional neural networks</t>
  </si>
  <si>
    <t>TULBURE202233</t>
  </si>
  <si>
    <t>The aim of this paper is to explore the potential capabilities of quantum machine learning technology (a branch of quantum computing) when applied to surface quality supervision inside steel manufacturing processes where environmental conditions can affect the quality of images. Comparison with classical deep learning classification schema is performed. The application case, driven by the so-called quantvolutional configuration, shows a large potential of using this technology in this field, mainly because of the speed when using a physical quantum engine.</t>
  </si>
  <si>
    <t>Steel Descaler, Quality of Steel Billet, Quantum Deep Learning, Quantvolutional Neural Network, Deep Learning, Quality in Steel Industry</t>
  </si>
  <si>
    <t>Javier Villalba-Diez and Joaquín Ordieres-Meré and Ana González-Marcos and Aintzane Soto Larzabal</t>
  </si>
  <si>
    <t>https://www.sciencedirect.com/science/article/pii/S2405896322002178</t>
  </si>
  <si>
    <t>https://doi.org/10.1016/j.ifacol.2022.04.216</t>
  </si>
  <si>
    <t>337-342</t>
  </si>
  <si>
    <t>Quantum Deep Learning for Steel Industry Computer Vision Quality Control.</t>
  </si>
  <si>
    <t>VILLALBADIEZ2022337</t>
  </si>
  <si>
    <t>14th IFAC Workshop on Intelligent Manufacturing Systems IMS 2022</t>
  </si>
  <si>
    <t>2</t>
  </si>
  <si>
    <t>The industrial manufacturing landscape is currently shifting toward the incorporation of technologies based on artificial intelligence (AI). This transition includes an evolution toward smart factory infrastructure, with a specific focus on AI-driven strategies in production and quality control. Specifically, AI-empowered computer vision has emerged as a potent tool that offers a departure from extant rule-based systems and provides enhanced operational efficiency at manufacturing sites. As the manufacturing sector embraces this new paradigm, the impetus to integrate AI-integrated manufacturing is evident. Within this framework, one salient application is AI deep learning–facilitated small-object detection, which is poised to have extensive implications for diverse industrial applications. This study describes an optimized iteration of the YOLOv5 model, which is known for its efficacious single-stage object-detection abilities underpinned by PyTorch. Our proposed “improved model” incorporates an additional layer to the model's canonical three-layer architecture, augmenting accuracy and computational expediency. Empirical evaluations using semiconductor X-ray imagery reveal the model's superior performance metrics. Given the intricate specifications of surface-mount technologies, which are characterized by a plethora of micro-scale components, our model makes a seminal contribution to real-time, in-line production assessments. Quantitative analyses show that our improved model attained a mean average precision of 0.622, surpassing YOLOv5's 0.349, and a marked accuracy enhancement of 0.865, which is a significant improvement on YOLOv5's 0.552. These findings bolster the model's robustness and potential applicability, particularly in discerning objects at reel granularities during real-time inferencing.</t>
  </si>
  <si>
    <t>Small object detection, Semiconductor, X-ray, YOLOv5, Artificial intelligence</t>
  </si>
  <si>
    <t>Jinwoo Park and Jaehyeong Lee and Jongpil Jeong</t>
  </si>
  <si>
    <t>https://www.sciencedirect.com/science/article/pii/S2405844024025635</t>
  </si>
  <si>
    <t>https://doi.org/10.1016/j.heliyon.2024.e26532</t>
  </si>
  <si>
    <t>2405-8440</t>
  </si>
  <si>
    <t>e26532</t>
  </si>
  <si>
    <t>Heliyon</t>
  </si>
  <si>
    <t>YOLOv5 based object detection in reel package X-ray images of semiconductor component</t>
  </si>
  <si>
    <t>PARK2024e26532</t>
  </si>
  <si>
    <t>In the production of silicon solar cells, screen-printing is the industry standard for the application of silver electrodes. With regard to fine-line printing (&lt;15 μm), however, this process often leads to inefficient silver consumption and increased lateral resistance of the grid due to irregularities such as mesh marks or interruptions. In this work we present insights into a full-scale software approach to evaluate the quality of the contact finger geometry inline and directly after printing. Several fully automatic image processing pipelines are developed to generate training data using images of a 2D microscope and a 3D confocal laser scanning microscope (CLSM). For inline use, another image processing pipeline is being developed to recognize structures fully automatically and provide them in the correct format. The use of machine learning methods enables a prediction of the 3-dimensional finger geometry, which can then be used to draw conclusions about the impact of parameter changes on the finger geometry. After training, the model's predicted height maps are compared with ground truth data, which are the actual measured values used to assess the model's accuracy. The results demonstrate the model's feasibility and reliability, extending its applicability to new, previously unseen data from screen-printed contact fingers. Based on the mean squared error (MSE), a prediction accuracy of 97,4 % was achieved. The 3-dimensional finger structures of a complete wafer (e.g. M2 format, 100 fingers) can be predicted within 338 ms which makes permanent inline use possible within the state-of-the-art cycle time.</t>
  </si>
  <si>
    <t>Screen-printing, Deep learning, Image processing, Metallization, Solar cell</t>
  </si>
  <si>
    <t>M. Singler and M. Burgert and R. Preu and F. Clement and A. Lorenz</t>
  </si>
  <si>
    <t>https://www.sciencedirect.com/science/article/pii/S092702482500193X</t>
  </si>
  <si>
    <t>https://doi.org/10.1016/j.solmat.2025.113592</t>
  </si>
  <si>
    <t>0927-0248</t>
  </si>
  <si>
    <t>113592</t>
  </si>
  <si>
    <t>286</t>
  </si>
  <si>
    <t>Solar Energy Materials and Solar Cells</t>
  </si>
  <si>
    <t>Enhancing inline quality control: Machine learning for full scale 3D prediction of screen-printed silver contacts</t>
  </si>
  <si>
    <t>SINGLER2025113592</t>
  </si>
  <si>
    <t>Most manufacturing processes involve some form of visual quality control of the produced parts. Automated solutions can reduce the required manual work significantly while increasing reliability. However, common obstacles to the construction of smart visual inspection systems are the complexity of the inspected parts, varying types of defects, and small datasets. In this study, we apply state-of-the-art convolutional neural networks to classify infrared images of thermal conductive components manufactured in a real factory setting. Typically, training deep neural architectures requires very large datasets, but this effect is mitigated by using transfer learning. The dataset consists of 6,000 images with 4,200 defect samples and 1,800 intact samples, including different types of flaws and component models. We present a concept for implementing the automated visual inspection system, including dataset preparation, model training, and the inline application. The goal is to establish a Human-in-the-Loop approach, that maximizes accuracy and safety while keeping the required human work at a minimum. A key finding of our research is that dataset preparation and cleaning had a greater impact on the classification accuracy than the optimal choice of the model or training parameters.</t>
  </si>
  <si>
    <t>Deep Learning, Transfer Learning, Quality Control, Human-in-the-Loop (HITL), Machine Learning Operations (MLOps)</t>
  </si>
  <si>
    <t>Karsten Weiher and Sebastian Rieck and Hannes Pankrath and Florian Beuss and Michael Geist and Jan Sender and Wilko Fluegge</t>
  </si>
  <si>
    <t>https://www.sciencedirect.com/science/article/pii/S221282712300820X</t>
  </si>
  <si>
    <t>https://doi.org/10.1016/j.procir.2023.09.088</t>
  </si>
  <si>
    <t>858-863</t>
  </si>
  <si>
    <t>120</t>
  </si>
  <si>
    <t>Automated visual inspection of manufactured parts using deep convolutional neural networks and transfer learning</t>
  </si>
  <si>
    <t>WEIHER2023858</t>
  </si>
  <si>
    <t>56th CIRP International Conference on Manufacturing Systems 2023</t>
  </si>
  <si>
    <t>Spraying is a critical surface treatment process in intelligent manufacturing, and coating quality directly affects product performance. Therefore, efficient, accurate, and intelligent coating defect detection is an essential technique to ensure product reliability. The past decade has witnessed rapid progress in coating defect detection techniques. However, most existing studies have focused on specific methods or application scenarios, and there is a lack of systematic reviews that provide a comprehensive overview of this particular research area. To fill this research gap, this paper systematically reviews recent advances in coating defect detection, which covers methods from physical property-based non-destructive testing to deep learning-based approaches. Their fundamental principles, applicability in intelligent manufacturing, and current research progress are examined, and key challenges and potential solutions are discussed. Furthermore, integration of advanced intelligent manufacturing technologies into coating defect detection systems is analyzed to enhance system-level digitalization, automation, and efficiency. Finally, future development trends are explored and analyzed, including collaborative perception, cross-modal fusion, and autonomous decision-making. It is expected that this review will help to advance and accelerate theoretical research and engineering applications in coating defect detection by providing researchers with a comprehensive understanding.</t>
  </si>
  <si>
    <t>Coating defect detection, Intelligent manufacturing, Deep learning, Robot-integrated manufacturing, Digital twins</t>
  </si>
  <si>
    <t>Bin Zi and Kai Tang and Yuan Li and Kai Feng and Yongkui Liu and Lihui Wang</t>
  </si>
  <si>
    <t>https://www.sciencedirect.com/science/article/pii/S0736584525001334</t>
  </si>
  <si>
    <t>https://doi.org/10.1016/j.rcim.2025.103079</t>
  </si>
  <si>
    <t>0736-5845</t>
  </si>
  <si>
    <t>2026</t>
  </si>
  <si>
    <t>103079</t>
  </si>
  <si>
    <t>97</t>
  </si>
  <si>
    <t>Robotics and Computer-Integrated Manufacturing</t>
  </si>
  <si>
    <t>Coating defect detection in intelligent manufacturing: Advances, challenges, and future trends</t>
  </si>
  <si>
    <t>ZI2026103079</t>
  </si>
  <si>
    <t>Quality control is an essential process in manufacturing to make the product defect-free as well as to meet customer needs. The automation of this process is important to maintain high quality along with the high manufacturing throughput. With recent developments in deep learning and computer vision technologies, it has become possible to detect various features from the images with near-human accuracy. However, many of these approaches are data intensive. Training and deployment of such a system on manufacturing floors may become expensive and time-consuming. The need for large amounts of training data is one of the limitations of the applicability of these approaches in real-world manufacturing systems. In this work, we propose the application of a Siamese convolutional neural network to do one-shot recognition for such a task. Our results demonstrate how one-shot learning can be used in quality control of steel by identification of defects on the steel surface. This method can significantly reduce the requirements of training data and can also be run in real-time.</t>
  </si>
  <si>
    <t>Computer Vision, Deep Learning, Metallic Surface, Convolutional Neural Network, Defect Detection, One-shot recognition, Industrial Internet of Things, Cyber-physical systems, Siamese neural network, Few-shot learning</t>
  </si>
  <si>
    <t>Aditya M. Deshpande and Ali A. Minai and Manish Kumar</t>
  </si>
  <si>
    <t>https://www.sciencedirect.com/science/article/pii/S2351978920315985</t>
  </si>
  <si>
    <t>https://doi.org/10.1016/j.promfg.2020.05.146</t>
  </si>
  <si>
    <t>1064-1071</t>
  </si>
  <si>
    <t>One-Shot Recognition of Manufacturing Defects in Steel Surfaces</t>
  </si>
  <si>
    <t>DESHPANDE20201064</t>
  </si>
  <si>
    <t>Accurate detection of defects on steel surfaces is crucial for maintaining quality standards in steel production. This paper addresses the challenge of classifying steel sheets into distinct defect categories by presenting a robust method that leverages deep learning and advanced optimization techniques. We propose a novel approach that utilizes the ResNet101 model to extract deep features, which are then classified using a support vector machine (SVM). To enhance the SVM's performance, Bayesian optimization is employed for hyperparameter tuning. Our method is validated using the "Severstal: Steel Defect Detection" dataset from Kaggle, achieving a validation accuracy of 89.1 % and a test accuracy of 90.6 %, with a classification error of 0.10934. Additionally, the area under the curve (AUC) for each class exceeds 0.95 in both the validation and test sets, demonstrating excellent discriminatory power. Further evaluation on the DAGM dataset achieved flawless results, with an accuracy of 100 %, AUC of 1, sensitivity of 100 %, specificity of 100 %, precision of 100 %, MCC of 100 %, F1 score of 1, and kappa of 100 %. On the NEU dataset, our method achieved an accuracy of 97.92 %, sensitivity of 97.92 %, specificity of 99.58 %, precision of 98.06 %, F1 score of 0.9791, MCC of 97.55 %, and kappa of 92.50 %. These results demonstrate the robustness and adaptability of the proposed method, offering an efficient and reliable solution for automating steel defect detection and surface defect classification in industrial applications.</t>
  </si>
  <si>
    <t>Steel slice, Defect detection, Deep feature, Support vector machine, ResNet101, Bayesian optimization</t>
  </si>
  <si>
    <t>Prabira Kumar Sethy and Laxminarayana Korada and Santi Kumari Behera and Akshay Shirole and Rajat Amat and Aziz Nanthaamornphong</t>
  </si>
  <si>
    <t>https://www.sciencedirect.com/science/article/pii/S2772941924000991</t>
  </si>
  <si>
    <t>https://doi.org/10.1016/j.sasc.2024.200170</t>
  </si>
  <si>
    <t>2772-9419</t>
  </si>
  <si>
    <t>200170</t>
  </si>
  <si>
    <t>Systems and Soft Computing</t>
  </si>
  <si>
    <t>Maximizing steel slice defect detection: Integrating ResNet101 deep features with SVM via Bayesian optimization</t>
  </si>
  <si>
    <t>SETHY2024200170</t>
  </si>
  <si>
    <t>Aluminum alloys have a wide range of applications in building and civil infrastructure. During the process of production, transportation and storage, various defects inevitably occur on the material, including blisters, scratches, base exposure, dirty points, etc. The efficiency and accuracy of defect detection and classification can be greatly improved by replacing the conventional manual approaches with modern deep learning techniques. This paper proposes to use computer vision and deep learning techniques to achieve automatic detection of various defects of aluminum alloys. Faster region-based convolutional neural network (Faster R–CNN) is selected as the fundamental framework due to its advantages in efficiency and accuracy. According to the characteristics of defects in aluminum alloys, the framework is optimized by (1) feature pyramid networks (FPN) for integration of low-level structural information with high-level semantic information, as well as increasing the feature mapping resolution of small targets; (2) deformable-ConvNets for feature extraction at the most appropriate places; and (3) contextual ROI pooling for fine adjustment of region proposal taking the entire image as a reference. To make full use of the limited samples, the training process is also optimized by (1) utilizing samples without defects; and (2) sample duplication by horizontal and vertical rotation. The proposed approach is validated on a dataset with 10000 images and is shown to have outstanding performance compared to other existing deep learning approaches in defect detection and classification.</t>
  </si>
  <si>
    <t>Aluminum alloys, Defect detection, Faster R–CNN, Feature pyramid network (FPN), Deformable-ConvNets (DCN), Contextual ROI pooling</t>
  </si>
  <si>
    <t>Keyu Chen and Zhaoyang Zeng and Jianfei Yang</t>
  </si>
  <si>
    <t>https://www.sciencedirect.com/science/article/pii/S2352710221003806</t>
  </si>
  <si>
    <t>https://doi.org/10.1016/j.jobe.2021.102523</t>
  </si>
  <si>
    <t>2352-7102</t>
  </si>
  <si>
    <t>102523</t>
  </si>
  <si>
    <t>43</t>
  </si>
  <si>
    <t>Journal of Building Engineering</t>
  </si>
  <si>
    <t>A deep region-based pyramid neural network for automatic detection and multi-classification of various surface defects of aluminum alloys</t>
  </si>
  <si>
    <t>CHEN2021102523</t>
  </si>
  <si>
    <t>Appearance inspection is crucial for quality control during the manufacturing of large complex products. In-situ visual inspection based on image processing and machine learning can significantly reduce the production costs by avoiding the stages of transshipment and relocation, etc. However, imaging and model training are challenged by the complex background, illuminance, and changing environment of the production site. In addition, large dataset is hard to be obtained with object-level annotations owing to the high cost of manual annotation in practical situations. In this paper, we proposed an Incremental Dual network Detection Model (IDDM) for efficient and high-precision inspection of the appearance of large complex product base on in-situ images. A dual network structure is used to implement the incremental training of the model based on metric learning and batch labeling of unlabeled data during the training on a small number of well-labeled samples. The regions of interest are extracted based on multi-feature and refined to improve the positional accuracy of the defects in complex background. On the public dataset, the experimental results derived on various annotation scales showed a better performance of the proposed IDDM compared to the supervised object-detection baselines. The mean Average Precision (mAP) was 51.8% with a 25% labeled ratio and the processing speed was 22 frames per second (FPS). In addition, the proposed method was applied to the defect detection of the snow groomer surface as an industrial case.</t>
  </si>
  <si>
    <t>In-situ visual inspection, Semi-supervised learning, Incremental labeling, Quality control, Large-scale product</t>
  </si>
  <si>
    <t>Fenghua Zhang and Zhehan Chen</t>
  </si>
  <si>
    <t>https://www.sciencedirect.com/science/article/pii/S2452414X23000365</t>
  </si>
  <si>
    <t>https://doi.org/10.1016/j.jii.2023.100463</t>
  </si>
  <si>
    <t>100463</t>
  </si>
  <si>
    <t>33</t>
  </si>
  <si>
    <t>IDDM: An incremental dual-network detection model for in-situ inspection of large-scale complex product</t>
  </si>
  <si>
    <t>ZHANG2023100463</t>
  </si>
  <si>
    <t>Deep learning has been particularly successful in many fields such as computer vision in recent years. However, only few applications of Deep Learning can be found in the manufacturing context. Potentially overloading a computer network with the large amounts of data as well as limited computing power represent a big obstacle, especially for production sensitive data. To make Deep Learning applicable in production, these problems are described and a solution utilizing Time-Sensitive Networking Standards and transfer learning is developed. Then an exemplary application for the visual control of workpieces in ongoing production is implemented in a test factory.</t>
  </si>
  <si>
    <t>Deep learning, Artificial intelligence, Visual quality control, Time-sensitive networking, Industry 4.0, Manufacturing, Smart factory, Transfer learning</t>
  </si>
  <si>
    <t>Jens Popper and Carsten Harms and Martin Ruskowski</t>
  </si>
  <si>
    <t>https://www.sciencedirect.com/science/article/pii/S2212827120304170</t>
  </si>
  <si>
    <t>https://doi.org/10.1016/j.procir.2020.05.095</t>
  </si>
  <si>
    <t>549-553</t>
  </si>
  <si>
    <t>88</t>
  </si>
  <si>
    <t>Enabling reliable visual quality control in smart factories through TSN</t>
  </si>
  <si>
    <t>POPPER2020549</t>
  </si>
  <si>
    <t>13th CIRP Conference on Intelligent Computation in Manufacturing Engineering, 17-19 July 2019, Gulf of Naples, Italy</t>
  </si>
  <si>
    <t>Artificial intelligence has the potential to alter the agricultural and food processing industries, with significant ramifications for sustainability and global food security. The integration of artificial intelligence in agriculture has witnessed a significant uptick in recent years. Therefore, comprehensive understanding of these techniques is needed to broaden its application in agri-food supply chain. In this review, we explored cutting-edge artificial intelligence methodologies with a focus on machine learning, neural networks, and deep learning. The application of artificial intelligence in agri-food industry and their quality assurance throughout the production process is thoroughly discussed with an emphasis on the current scientific knowledge and future perspective. Artificial intelligence has played a significant role in transforming agri-food systems by enhancing efficiency, sustainability, and productivity. Many food industries are implementing the artificial intelligence in modelling, prediction, control tool, sensory evaluation, quality control, and tackling complicated challenges in food processing. Similarly, artificial intelligence applied in agriculture to improve the entire farming process, such as crop yield optimization, use of herbicides, weeds identification, and harvesting of fruits. In summary, the integration of artificial intelligence in agri-food systems offers the potential to address key challenges in agriculture, enhance sustainability, and contribute to global food security.</t>
  </si>
  <si>
    <t>Artificial intelligence, Food and agricultural sector, Food quality</t>
  </si>
  <si>
    <t>Pinku Chandra Nath and Awdhesh Kumar Mishra and Ramesh Sharma and Biswanath Bhunia and Bishwambhar Mishra and Ajita Tiwari and Prakash Kumar Nayak and Minaxi Sharma and Tamanna Bhuyan and Sushant Kaushal and Yugal Kishore Mohanta and Kandi Sridhar</t>
  </si>
  <si>
    <t>https://www.sciencedirect.com/science/article/pii/S0308814624005946</t>
  </si>
  <si>
    <t>https://doi.org/10.1016/j.foodchem.2024.138945</t>
  </si>
  <si>
    <t>0308-8146</t>
  </si>
  <si>
    <t>138945</t>
  </si>
  <si>
    <t>447</t>
  </si>
  <si>
    <t>Food Chemistry</t>
  </si>
  <si>
    <t>Recent advances in artificial intelligence towards the sustainable future of agri-food industry</t>
  </si>
  <si>
    <t>NATH2024138945</t>
  </si>
  <si>
    <t>Introduction
Advancing industrial-scale manufacture of cells as therapeutic products is an example of the wide applications of regenerative medicine. However, one bottleneck in establishing stable and efficient cell manufacture is quality control. Owing to the lack of effective in-process measurement technology, analyzing the time-consuming and complex cell culture process that essentially determines cellular quality is difficult and only performed by manual microscopic observation. Our group has been applying advanced image-processing and machine-learning modeling techniques to construct prediction models that support quality evaluations during cell culture. In this study, as a model of errors during the cell culture process, intentional errors were compared to the standard culture and analyzed based only on the time-course morphological information of the cells.
Methods
Twenty-one lots of human mesenchymal stem cells (MSCs), including both bone-marrow-derived MSCs and adipose-derived MSCs, were cultured under 5 conditions (one standard and 4 types of intentional errors, such as clear failure of handlings and machinery malfunctions). Using time-course microscopic images, cell morphological profiles were quantitatively measured and utilized for visualization and prediction modeling. For visualization, modified principal component analysis (PCA) was used. For prediction modeling, linear regression analysis and the MT method were applied.
Results
By modified PCA visualization, the differences in cellular lots and culture conditions were illustrated as traits on a morphological transition line plot and found to be effective descriptors for discriminating the deviated samples in a real-time manner. In prediction modeling, both the cell growth rate and error condition discrimination showed high accuracy (&gt;80%), which required only 2 days of culture. Moreover, we demonstrated the applicability of different concepts of machine learning using the MT method, which is effective for manufacture processes that mostly collect standard data but not a large amount of failure data.
Conclusions
Morphological information that can be quantitatively acquired during cell culture has great potential as an in-process measurement tool for quality control in cell manufacturing processes.</t>
  </si>
  <si>
    <t>Cell manufacturing, Mesenchymal stem cells, Quality control, In-process measurement, Morphological analysis, Non-invasive image analysis</t>
  </si>
  <si>
    <t>Yuta Imai and Kei Yoshida and Megumi Matsumoto and Mai Okada and Kei Kanie and Kazunori Shimizu and Hiroyuki Honda and Ryuji Kato</t>
  </si>
  <si>
    <t>https://www.sciencedirect.com/science/article/pii/S2352320418300117</t>
  </si>
  <si>
    <t>https://doi.org/10.1016/j.reth.2018.06.001</t>
  </si>
  <si>
    <t>2352-3204</t>
  </si>
  <si>
    <t>2018</t>
  </si>
  <si>
    <t>15-23</t>
  </si>
  <si>
    <t>Regenerative Therapy</t>
  </si>
  <si>
    <t>In-process evaluation of culture errors using morphology-based image analysis</t>
  </si>
  <si>
    <t>IMAI201815</t>
  </si>
  <si>
    <t>Polymer composite pressure vessels play an important role in various industries, promoving lightweight and corrosion-resistant solutions. Ensuring their structural integrity is paramount, and non-destructive testing (NDT) techniques are essential for quality control. This systematic review explores the landscape of NDT methods applied to pressure vessels fabricated from polymer composites. The application of NDT techniques is broad but often underutilized, especially in addressing production and maintenance errors. For instance, NDTs can detect defects, such as voids and improper impregnation by calibrating techniques using prototypes containing intentional flaws, enabling precise detection, even through machine learning. In predictive maintenance, NDTs use advanced sensors, data analysis, and AI-driven tools to monitor service-induced damage and predict potential failures. This strategy prevents catastrophic events, extends the operational lifespan of critical components, and reduces costs through efficient, data-informed preventive measures. Overall, NDTs enhance reliability, reduce material waste, labor, and production time, and improve safety by preventing malfunctions, damage, and accidents, making them indispensable for optimizing the performance of pressure vessels. Following the Preferred Reporting Items for Systematic Reviews and Meta-Analyses (PRISMA) protocol, the focus is on recent advancements in NDT technologies for assessing the structural health of these vessels. The review encompasses a comprehensive analysis of studies, emphasizing techniques such as ultrasonic testing, radiography, thermography, and visual inspection. Key considerations include the sensitivity, accuracy, and applicability of these techniques to different composite materials. The identified trends shed light on the effectiveness of NDT in ensuring the reliability and safety of polymer composite pressure vessels.</t>
  </si>
  <si>
    <t>Quality assurance, Evaluation of structural components, Non-destructive evaluation, Damage detection</t>
  </si>
  <si>
    <t>Arthur Behenck Aramburu and Joziel Aparecido {da Cruz} and Amanda Albertin {Xavier da Silva} and Andrey Pereira Acosta and Larissa Queiroz Minillo and Rafael {de Avila Delucis}</t>
  </si>
  <si>
    <t>https://www.sciencedirect.com/science/article/pii/S0263224125000880</t>
  </si>
  <si>
    <t>https://doi.org/10.1016/j.measurement.2025.116729</t>
  </si>
  <si>
    <t>116729</t>
  </si>
  <si>
    <t>246</t>
  </si>
  <si>
    <t>Non-destructive testing techniques for pressure vessels manufactured with polymer composite materials: A systematic review</t>
  </si>
  <si>
    <t>ARAMBURU2025116729</t>
  </si>
  <si>
    <t>With the wide applications of power battery in the automobile industries, the safety of power battery is becoming an increasingly prominent problem. At present, a safety vent welded on the battery plate could prevent unpredictable explosions. To perform quality control, the inspection of laser welding defects on safety vent is a critical issue. In this paper, based on the theory of convolutional neural network (CNN) and the technique of transfer learning, a pre-trained SqueezeNet model with small model size and low computation complexity was proposed. We totally collected 34537 images from the production line, and built a 2-classifications dataset and a 7-classifications dataset respectively. It proves that our proposed model achieved better accuracy than the other six contrastive CNN models in these two classification tasks. Specifically, it obtained an accuracy of 99.57 % in the 2-classifications task and an accuracy of 95.58 % in the 7-classifications task. Besides, the model features lightweight and high-speed with only 1.2 MB model size and 4.9 ms average test time; so, it is more suitable for welding quality inspection of safety vent in an industrial production line. Additionally, we ported our pre-trained SqueezeNet and the other four contrastive models to Raspberry Pi embedded system to evaluate their response time. Our proposed model has achieved well response time of less than 330 ms. Our experiments indicate that the proper CNN model can help to conduct the laser welding quality inspection tasks that are usually performed by humans.</t>
  </si>
  <si>
    <t>Automatic optical inspection, Convolutional neural network (CNN), Image classiﬁcation, Laser welding defects, SqueezeNet model</t>
  </si>
  <si>
    <t>Yatao Yang and Runze Yang and Longhui Pan and Junxian Ma and Yishuang Zhu and Tao Diao and Li Zhang</t>
  </si>
  <si>
    <t>https://www.sciencedirect.com/science/article/pii/S0166361520305406</t>
  </si>
  <si>
    <t>https://doi.org/10.1016/j.compind.2020.103306</t>
  </si>
  <si>
    <t>103306</t>
  </si>
  <si>
    <t>123</t>
  </si>
  <si>
    <t>A lightweight deep learning algorithm for inspection of laser welding defects on safety vent of power battery</t>
  </si>
  <si>
    <t>YANG2020103306</t>
  </si>
  <si>
    <t>Acoustic quality detection is vital in the manufactured products quality control field since it represents the conditions of machines or products. Recent work employed machine learning models in manufactured audio data to detect anomalous patterns. A major challenge is how to select applicable audio features to meliorate model’s accuracy and precision. To relax this challenge, we extract and analyze three audio feature types including Time Domain Feature, Frequency Domain Feature, and Cepstrum Feature to help identify the potential linear and non-linear relationships. In addition, we design a visual analysis system, namely AFExplorer, to assist data scientists in extracting audio features and selecting potential feature combinations. AFExplorer integrates four main views to present detailed distribution and relevance of the audio features, which helps users observe the impact of features visually in the feature selection. We perform the case study with AFExplore according to the ToyADMOS and MIMII Dataset to demonstrate the usability and effectiveness of the proposed system.</t>
  </si>
  <si>
    <t>Audio data, Interactive feature selection, Visual analytics, Visualization systems and tools</t>
  </si>
  <si>
    <t>Lei Wang and Guodao Sun and Yunchao Wang and Ji Ma and Xiaomin Zhao and Ronghua Liang</t>
  </si>
  <si>
    <t>https://www.sciencedirect.com/science/article/pii/S2468502X22000110</t>
  </si>
  <si>
    <t>https://doi.org/10.1016/j.visinf.2022.02.003</t>
  </si>
  <si>
    <t>2468-502X</t>
  </si>
  <si>
    <t>47-55</t>
  </si>
  <si>
    <t>Visual Informatics</t>
  </si>
  <si>
    <t>AFExplorer: Visual analysis and interactive selection of audio features</t>
  </si>
  <si>
    <t>WANG202247</t>
  </si>
  <si>
    <t>1</t>
  </si>
  <si>
    <t>Quality monitoring is important for biomanufacturing and often the methods used in laboratory setting do not translate well to industrial setting. In this regard, we present a non-invasive quality control method for classification of well differentiated cells from poorly differentiated ones that is scalable and can be used in online setting for adherent culture systems. The method was implemented on stage 4 of pluripotent stem cell differentiation into beta cells and we use textural analysis to extract features from phase contrast microscopic (PCM) images which were used to train our classifier that achieved an accuracy of 94.04 %. These preliminary findings show promise for its application in the area of processes monitoring in bio-reactors.</t>
  </si>
  <si>
    <t>Adaptive, Learning Systems, Estimation, Robust Estimation, Machine Learning Assisted Modeling</t>
  </si>
  <si>
    <t>Rohan Singh and Hamid Ebrahimi Orimi and Praveen Kumar {Raju Pedabaliyarasimhuni} and Corinne Hoesli and Moncef Chioua</t>
  </si>
  <si>
    <t>https://www.sciencedirect.com/science/article/pii/S2405896324012011</t>
  </si>
  <si>
    <t>https://doi.org/10.1016/j.ifacol.2024.08.432</t>
  </si>
  <si>
    <t>781-786</t>
  </si>
  <si>
    <t>Towards non-invasive quality monitoring and control of stem cell-derived pancreatic islet manufacturing</t>
  </si>
  <si>
    <t>SINGH2024781</t>
  </si>
  <si>
    <t>12th IFAC Symposium on Advanced Control of Chemical Processes ADCHEM 2024</t>
  </si>
  <si>
    <t>14</t>
  </si>
  <si>
    <t>Spectroscopy is a rapidly advancing analytical technique, which is increasingly employed in the food industry as a non-destructive and rapid quality control tool. Based on spectral analysis and developed multivariate predictive models this technique is suitable for online and real-time monitoring of various food products. Integrated into in-line, on-line, or at-line systems, spectroscopy enables the monitoring of critical quality attributes, nutritional, bioactive and specific analyte molecules for enhancing product consistency and safety. Recent developments in spectroscopic instrumentation, coupled with machine learning algorithms, have further augmented its potential as a transformative technology in the automation and optimization of food production systems. Although it shows great potential for such applications there are still challenges in successful integration of spectroscopic techniques into food processing facilities. This could be done by system miniaturization and artificial intelligence modeling. In this review, the past and current knowledge of miniaturized spectroscopy have been summarized and presented. Emphasis was placed on an overview of inline miniaturized spectroscopy, design and architecture, application in food industry including process monitoring and control, advantages and limitations such as cost, models’' transferability, and instrument variations.</t>
  </si>
  <si>
    <t>Miniaturized spectroscopy, AI models, Food quality and safety, Process control, Automation, Smart food manufacturing</t>
  </si>
  <si>
    <t>Rani Puthukulangara Ramachandran and Alain Clément and Chyngyz Erkinbaev</t>
  </si>
  <si>
    <t>https://www.sciencedirect.com/science/article/pii/S0963996925009846</t>
  </si>
  <si>
    <t>https://doi.org/10.1016/j.foodres.2025.116646</t>
  </si>
  <si>
    <t>0963-9969</t>
  </si>
  <si>
    <t>116646</t>
  </si>
  <si>
    <t>214</t>
  </si>
  <si>
    <t>Food Research International</t>
  </si>
  <si>
    <t>Miniaturized spectroscopy and AI-driven probes in food industry automation</t>
  </si>
  <si>
    <t>RAMACHANDRAN2025116646</t>
  </si>
  <si>
    <t>Background &amp; Aim
Cell-based technology is a fundamental pillar of modern biotechnology. With the development of Cell Therapy Products (CTPs), there is an increased need for robust and validated measurements for cell characterization to enable manufacturing control and a safe/high-quality product released to the patients. Our company has developed an in-line, automated microscope that generates reliable viable cell counts without the need for active sampling, in real time and without any labelling. Its versatility makes it compatible with off-the-shelf stirred tanks, rocking motion bags and others, including static vessels. The cell characterization and quantification are based on OVIZIO's patented technology: Double Differential Digital Holographic Microscopy (D3HM). The microscope generates a holographic fingerprint based on 70 parameters for every cell that is imaged and feeds to a machine learning platform. Fast and accurate, the algorithms automatically discriminate between different cellular status (live, dead, activated, etc) and give access to in-depth quality attributes and dynamic properties of your cell culture, and may also provide additional information on a single cell level.
Methods, Results &amp; Conclusion
This study illustrates the capability of the technology to continuously monitor inline the CAR-T cells expansion process without any need for open handling. Our microscope delivers an accurate count of all cell populations, regardless of the status. The counts have been proven to be strongly comparable with offline references. In addition, the specificity of the holographic fingerprint allows to detect potential contaminants (such as beads or contaminating cells) before they become an issue in the product formulation, saving time and cost in case of a faulty batch. Furthermore, our technology can be used for Quality Control of the formulated product before it is released to the patient. As a conclusion, we have addressed the need to understand the biological basis for cell counting, especially when the expansion of a subpopulation of cells is hypothesized to correlate with a clinical outcome.</t>
  </si>
  <si>
    <t>J. Barbau and E. Viey</t>
  </si>
  <si>
    <t>https://www.sciencedirect.com/science/article/pii/S1465324920304035</t>
  </si>
  <si>
    <t>https://doi.org/10.1016/j.jcyt.2020.03.339</t>
  </si>
  <si>
    <t>1465-3249</t>
  </si>
  <si>
    <t>S162</t>
  </si>
  <si>
    <t>22</t>
  </si>
  <si>
    <t>Cytotherapy</t>
  </si>
  <si>
    <t>Automated, Closed loop, In-Line monitoring of CAR-T cells in a production process</t>
  </si>
  <si>
    <t>BARBAU2020S162</t>
  </si>
  <si>
    <t xml:space="preserve">5, Supplement </t>
  </si>
  <si>
    <t>ABSTRACT
Eggshell quality is a determining factor in food safety, production efficiency, and the commercial acceptance of eggs. This study proposed the development and validation of an automated system for measuring eggshell translucency using computer vision and machine learning. A total of 326 commercial eggs from different production systems, with white and brown shells, were analyzed. Images were captured in a controlled environment and digitally processed to extract quantitative translucency measurements. The obtained values were compared with traditional visual classification and used in supervised classification models (KNN, SVM, and Random Forest). The SVM model showed the best performance, with accuracy exceeding 90% in distinguishing translucency levels. Additionally, predictive models (Multiple Linear Regression and SVM) were tested to estimate intrusive variables based on translucency, revealing moderate correlations, particularly with shell thickness and shell weight. It is concluded that translucency can be accurately quantified through automated techniques, with potential application in the screening and quality control of commercial eggs, although it should be used as a complementary indicator alongside other technical parameters.</t>
  </si>
  <si>
    <t>Egg quality, Computer vision, Shell quality, Non-intrusive evaluation, Image analysis</t>
  </si>
  <si>
    <t>Sérgio Luís de Castro Júnior and Ana Elisa Custódio Montes Candido and Ana Carolina de Sousa Silva and Iran José Oliveira {da Silva}</t>
  </si>
  <si>
    <t>https://www.sciencedirect.com/science/article/pii/S0032579125008533</t>
  </si>
  <si>
    <t>https://doi.org/10.1016/j.psj.2025.105612</t>
  </si>
  <si>
    <t>0032-5791</t>
  </si>
  <si>
    <t>105612</t>
  </si>
  <si>
    <t>Poultry Science</t>
  </si>
  <si>
    <t>Translucency of chicken eggs: proposal of an automated system for analysis and classification</t>
  </si>
  <si>
    <t>JUNIOR2025105612</t>
  </si>
  <si>
    <t>Artificial intelligence (AI) vision and machine learning (ML) have been finding industry-wide transformations over the decade, ranging from improved quality control, decreased equipment downtime, and optimized operations. According to this review study, AI and ML technologies can achieve over 99 % accuracy through automation, compared to older approaches, which can only achieve 80–90 % accuracy through manual assessment. Machine learning algorithms improve production efficiency and reliability by minimizing equipment downtime. In robots, AI vision enhances operations, enhancing accuracy and efficiency while cutting labor expenses by 30 %. Up to 95 % optimization is achieved in supply chain efficiency, logistics, and inventory management by using AI-driven analytics. Customization is limited using traditional approaches, but with the help of AI and ML, sales can be increased by 15 %. The present study highlights how important artificial intelligence is in enhancing robotics, supply chain optimization, food safety compliance, predictive maintenance, and customized production amidst high capital investments. This paper discusses AI-ML-based applications in the food industry, which includes a gist of recent developments in the research, patents, government, and private sectors across continents and also in India’s context. However, proper AI deployment requires addressing enduring issues, including data protection, complicated integration, ethical issues, and workforce upskilling. Artificial intelligence presents prospects for supply chain integration, personalized nutrition, and sustainability initiatives, even with initial capital expenditures. In order to upscale AI into the food processing business in the future while combining ethical commitments with technological advancement, effective stakeholder collaboration will be essential.</t>
  </si>
  <si>
    <t>AI vision, Food processing automation, Quality control, Predictive maintenance, Supply chain optimization</t>
  </si>
  <si>
    <t>Debapam Saha and Mrutyunjay Padhiary and Naveen Chandrakar</t>
  </si>
  <si>
    <t>https://www.sciencedirect.com/science/article/pii/S2949824425000916</t>
  </si>
  <si>
    <t>https://doi.org/10.1016/j.foohum.2025.100587</t>
  </si>
  <si>
    <t>2949-8244</t>
  </si>
  <si>
    <t>100587</t>
  </si>
  <si>
    <t>Food and Humanity</t>
  </si>
  <si>
    <t>AI vision and machine learning for enhanced automation in food industry: A systematic review</t>
  </si>
  <si>
    <t>SAHA2025100587</t>
  </si>
  <si>
    <t>Near-infrared spectroscopy (NIRS) has the potential to be a valuable tool for the online detection of parameters in continuous drug production processes. Nevertheless, the nonlinearity of spectral data and the interference in the testing process result in reduction in the accuracy of the online detection of NIRS. To solve this problem, S-G smoothing, standard normal transformation (SNV), scattering correction (MSC), and normalization methods are used to preprocess the collected spectral data. Adaptive moving block standard deviation (AMBSD) is proposed to measure the uniformity of drug mixing online. The deep residual dense network model (1D-RDBs) is established to detect moisture in drugs online. Finally, the online detection software is constructed, which includes a preprocessing module, uniformity detection model, moisture detection model. The online drug experiment platform is built, and nifedipine is taken as the object. The experimental results show that the S-value oscillation of the adaptive moving window method is significantly attenuated and in a balanced state, which more accurately completes the determination of mixing uniformity. The average absolute error of the 1D-RDBs model for the water content detection process is 2 % and 5.2 % lower than that of 1D-ResNet and Partial Least Squares Regression (PLSR), respectively. The experimental results show that the online near-infrared spectroscopy detection system established in this paper can complete the online information on the continuous production of drugs in real-time with high precision, and can provide a basis for the quality control of the continuous production of drugs. This study provides a reference for the further application of near-infrared spectroscopy technology in the pharmaceutical industry.</t>
  </si>
  <si>
    <t>Adaptive moving block standard deviation, Continuous production, Restoratives, Deep learning network near-infrared spectrum, Drug quality control</t>
  </si>
  <si>
    <t>Kun Wang and Zhen Wang and Hongmei Xu and Zuoping Lan and Xingyu Lin and Jianbing Ren and Songtao Kong</t>
  </si>
  <si>
    <t>https://www.sciencedirect.com/science/article/pii/S1773224724011973</t>
  </si>
  <si>
    <t>https://doi.org/10.1016/j.jddst.2024.106528</t>
  </si>
  <si>
    <t>1773-2247</t>
  </si>
  <si>
    <t>106528</t>
  </si>
  <si>
    <t>104</t>
  </si>
  <si>
    <t>Journal of Drug Delivery Science and Technology</t>
  </si>
  <si>
    <t>Experimental study on online detection of near-infrared spectroscopy suitable for continuous drug production</t>
  </si>
  <si>
    <t>WANG2025106528</t>
  </si>
  <si>
    <t>Biological collagenous tissues comprised of networks of collagen fibers are suitable for a broad spectrum of medical applications owing to their attractive mechanical properties. In this study, we developed a noninvasive approach to estimate collagenous tissue elastic properties directly from microscopy images using Machine Learning (ML) techniques. Glutaraldehyde-treated bovine pericardium (GLBP) tissue, widely used in the fabrication of bioprosthetic heart valves and vascular patches, was chosen to develop a representative application. A Deep Learning model was designed and trained to process second harmonic generation (SHG) images of collagen networks in GLBP tissue samples, and directly predict the tissue elastic mechanical properties. The trained model is capable of identifying the overall tissue stiffness with a classification accuracy of 84%, and predicting the nonlinear anisotropic stress-strain curves with average regression errors of 0.021 and 0.031. Thus, this study demonstrates the feasibility and great potential of using the Deep Learning approach for fast and noninvasive assessment of collagenous tissue elastic properties from microstructural images.
Statement of Significance
In this study, we developed, to our best knowledge, the first Deep Learning-based approach to estimate the elastic properties of collagenous tissues directly from noninvasive second harmonic generation images. The success of this study holds promise for the use of Machine Learning techniques to noninvasively and efficiently estimate the mechanical properties of many structure-based biological materials, and it also enables many potential applications such as serving as a quality control tool to select tissue for the manufacturing of medical devices (e.g. bioprosthetic heart valves).</t>
  </si>
  <si>
    <t>Deep Learning, Convolutional neural network, Elastic property, Collagenous tissue</t>
  </si>
  <si>
    <t>Liang Liang and Minliang Liu and Wei Sun</t>
  </si>
  <si>
    <t>https://www.sciencedirect.com/science/article/pii/S1742706117305883</t>
  </si>
  <si>
    <t>https://doi.org/10.1016/j.actbio.2017.09.025</t>
  </si>
  <si>
    <t>1742-7061</t>
  </si>
  <si>
    <t>2017</t>
  </si>
  <si>
    <t>227-235</t>
  </si>
  <si>
    <t>63</t>
  </si>
  <si>
    <t>Acta Biomaterialia</t>
  </si>
  <si>
    <t>A deep learning approach to estimate chemically-treated collagenous tissue nonlinear anisotropic stress-strain responses from microscopy images</t>
  </si>
  <si>
    <t>LIANG2017227</t>
  </si>
  <si>
    <t>During the past few years, milder autumn and winter seasons have caused severe problems to cauliflower harvest of Brittany region in France, mainly due to curd deformation. Consequently, cauliflower breeders are working on breeding new varieties that are more robust to climate change to stabilize the quality of cauliflower production. The aim of this study was to identify at which stage of the curd formation, significant difference can be detected between healthy and stressed cauliflower. A non-invasive classification based on Magnetic Resonance Imaging (MRI) images for cauliflower phenotyping was proposed. Plants exposed to vernalization stress were sampled at different times around primary meristem stage, then both MRI imaged and apex dissected. A work flow was developped to extract features from MRI images. A classification on phenotype was learned by LDA, QDA, PLSDA and CNN binary classification between two groups: healthy and stressed cauliflower. Promising F1 score and MCC up to 95% were achieved. Curd deformation is the main cause for cauliflower’s later physiological disorders when reaching maturity. Therefore, the cauliflowers with deformation could be removed at the earliest, e.g., screening for plant breeding. At the same time, the healthy cauliflowers are not destroyed and continue their life cycle.</t>
  </si>
  <si>
    <t>Plant phenotyping, Non-invasive classification, Cauliflower primary meristem, MRI application, Discriminant analysis</t>
  </si>
  <si>
    <t>Yifan Zhou and Raphaël Maître and Mélanie Hupel and Gwenn Trotoux and Damien Penguilly and François Mariette and Lydia Bousset and Anne-Marie Chèvre and Nicolas Parisey</t>
  </si>
  <si>
    <t>https://www.sciencedirect.com/science/article/pii/S0168169921003203</t>
  </si>
  <si>
    <t>https://doi.org/10.1016/j.compag.2021.106303</t>
  </si>
  <si>
    <t>0168-1699</t>
  </si>
  <si>
    <t>106303</t>
  </si>
  <si>
    <t>187</t>
  </si>
  <si>
    <t>Computers and Electronics in Agriculture</t>
  </si>
  <si>
    <t>An automatic non-invasive classification for plant phenotyping by MRI images: An application for quality control on cauliflower at primary meristem stage</t>
  </si>
  <si>
    <t>ZHOU2021106303</t>
  </si>
  <si>
    <t>The increasing demand for orthopedic implants has driven the search for materials that combine strength, biocompatibility, and long lifetime. Compared to stainless steel and Co-Cr-based alloys, titanium (Ti) and its alloys are favored for biomedical implants because of their high strength, corrosion resistance, and biocompatibility. This comprehensive review delivers a wide overview of the field of Ti-based biomaterials for orthopedic implants applications, focusing on their types, mechanical and chemical resistance, surface modifications, innovations in fabrication techniques, Ti matrix composites, and machine learning (ML) advancements. Ti alloys of different crystalline phases, including α, near-α, (α + β), β, and shape memory alloys, offer diverse options for orthopedic applications. Strengthening properties, wear, fatigue, and corrosion resistance are crucial factors influencing the performance and reliability of Ti implants. Moreover, this review discussed the challenges to Ti-based biomaterial durability through surface modifications to enhance their biofunction, wear resistance, corrosion resistance, and antibacterial properties. Recent developments in fabrication techniques for Ti-based biomaterials are also discussed. Eventually, this review investigated how ML revolutionized Ti orthopedic implants by providing insights into the behavior of new alloys, aiding in manufacturing optimization, allowing for real-time quality control, and advancing the development of personalized, biocompatible, and reliable implants.</t>
  </si>
  <si>
    <t>Titanium alloys, β-type Ti alloys, Corrosion resistance, Biocompatibility, Orthopedic implants, Machine learning (ML), Additive layer manufacturing (ALM)</t>
  </si>
  <si>
    <t>Walaa Abd-Elaziem and Moustafa A. Darwish and Atef Hamada and Walid M. Daoush</t>
  </si>
  <si>
    <t>https://www.sciencedirect.com/science/article/pii/S0264127524002235</t>
  </si>
  <si>
    <t>https://doi.org/10.1016/j.matdes.2024.112850</t>
  </si>
  <si>
    <t>0264-1275</t>
  </si>
  <si>
    <t>112850</t>
  </si>
  <si>
    <t>241</t>
  </si>
  <si>
    <t>Materials &amp; Design</t>
  </si>
  <si>
    <t>Titanium-Based alloys and composites for orthopedic implants Applications: A comprehensive review</t>
  </si>
  <si>
    <t>ABDELAZIEM2024112850</t>
  </si>
  <si>
    <t>Ceramic tiles, as a prevalent building material, exhibit a wide variety of types and high demand. Traditional manual inspection methods relying on human visual observation suffer from low efficiency and unreliable accuracy. Current automated detection methods mostly rely on traditional image processing techniques for feature extraction, followed by machine learning-based classification. However, faced with the diversity of tile types and defect categories, fine-tuning and deployment processes require significant human and material resources, while detection efficiency remains limited. In this study, we first construct a high-resolution dataset for studying surface defects in ceramic tiles (CT surface defects dataset), encompassing multiple batches and various patterns of tiles. Subsequently, data analysis is conducted to address the scale and quantity differences in defect distribution. We propose an improved approach by introducing a content-aware feature recombination method and a dynamic attention mechanism to enhance the classical single-stage object detection algorithm YOLOv5. These enhancements aim to reduce information loss in features and enhance the expression of multi-scale features. Furthermore, we design a loss function that mitigates score differences for multi-scale defects. The proposed approach mitigates the discrepancy in contribution among different scale targets caused by imbalanced quantities. It effectively prevents the model from excessively favoring a specific scale target during the learning process. Experimental results demonstrate the superior accuracy and efficiency of our detection method. Compared to the baseline network YOLOv5, our approach achieved improvements of 4.9% in AP (Average Precision), 6% in APs (small-scale objects), and 8% in APl (large-scale objects). Furthermore, we achieved a 3.9% improvement in detecting white point defects, which are most affected by small-scale objects, and a 4.1% improvement in detecting discolored spot defect, which are most affected by class imbalance.</t>
  </si>
  <si>
    <t>Ceramic tiles, Surface defect detection, Multi-scale features, Object detection</t>
  </si>
  <si>
    <t>Tonglei Cao and Kechen Song and Likun Xu and Hu Feng and Yunhui Yan and Jingbo Guo</t>
  </si>
  <si>
    <t>https://www.sciencedirect.com/science/article/pii/S0263224123014781</t>
  </si>
  <si>
    <t>https://doi.org/10.1016/j.measurement.2023.113914</t>
  </si>
  <si>
    <t>113914</t>
  </si>
  <si>
    <t>224</t>
  </si>
  <si>
    <t>Balanced multi-scale target score network for ceramic tile surface defect detection</t>
  </si>
  <si>
    <t>CAO2024113914</t>
  </si>
  <si>
    <t>Base metal electrode (BME) multilayer ceramic capacitors (MLCCs) are widely used in aerospace, medical, military, and communication applications, emphasizing the need for high reliability. The ongoing advancements in BaTiO3-based MLCC technology have facilitated further miniaturization and improved capacitive volumetric density for both low and high voltage devices. However, concerns persist regarding infant mortality failures and long-term reliability under higher fields and temperatures. To address these concerns, a comprehensive understanding of the mechanisms underlying insulation resistance degradation is crucial. Furthermore, there is a need to develop effective screening procedures during MLCC production and improve the accuracy of mean time to failure (MTTF) predictions. This article reviews our findings on the effect of the burn-in test, a common quality control process, on the dynamics of oxygen vacancies within BME MLCCs. These findings reveal the burn-in test has a negative impact on the lifetime and reliability of BME MLCCS. Moreover, the limitations of existing lifetime prediction models for BME MLCCs are discussed, emphasizing the need for improved MTTF predictions by employing a physics-based machine learning model to overcome the existing models’ limitations. The article also discusses the new physical-based machine learning model that has been developed. While data limitations remain a challenge, the physics-based machine learning approach offers promising results for MTTF prediction in MLCCs, contributing to improved lifetime predictions. Furthermore, the article acknowledges the limitations of relying solely on MTTF to predict MLCCs’ lifetime and emphasizes the importance of developing comprehensive prediction models that predict the entire distribution of failures.</t>
  </si>
  <si>
    <t>Multilayer ceramic capacitors, MLCC, TSDC, Burn-in, Reliability, MTTF, Machine learning, Failure analysis</t>
  </si>
  <si>
    <t>Pedram Yousefian and Clive A. Randall</t>
  </si>
  <si>
    <t>https://www.sciencedirect.com/science/article/pii/S2772370423000135</t>
  </si>
  <si>
    <t>https://doi.org/10.1016/j.pedc.2023.100045</t>
  </si>
  <si>
    <t>2772-3704</t>
  </si>
  <si>
    <t>100045</t>
  </si>
  <si>
    <t>Power Electronic Devices and Components</t>
  </si>
  <si>
    <t>Quality assessment and lifetime prediction of base metal electrode multilayer ceramic capacitors: Challenges and opportunities</t>
  </si>
  <si>
    <t>YOUSEFIAN2023100045</t>
  </si>
  <si>
    <t>Quality control is a crucial activity performed by manufacturing companies to verify product conformance to the requirements and specifications. Standardized quality control ensures that all the products are evaluated under the same criteria. The decreased cost of sensors and connectivity enabled an increasing digitalization of manufacturing and provided greater data availability. Such data availability has spurred the development of artificial intelligence models, which allow higher degrees of automation and reduced bias when inspecting the products. Furthermore, the increased inspection speed reduces overall costs and time required for defect inspection. In this research, we compare five streaming machine learning algorithms applied to visual defect inspection with real-world data provided by Philips Consumer Lifestyle BV. Furthermore, we compare them in a streaming active learning context, which reduces the data labeling effort in a real-world context. Our results show that active learning reduces the data labeling effort by almost 15% on average for the worst-case while keeping an acceptable classification performance. The use of machine learning models for automated visual inspection is expected to speed up the quality inspection up to 40%.</t>
  </si>
  <si>
    <t>Intelligent manufacturing systems, Artificial intelligence, Machine learning, Quality assurance, maintenance, Fault detection, Intelligent manufacturing, Human centred automation</t>
  </si>
  <si>
    <t>Jože M. Rožanec and Elena Trajkova and Paulien Dam and Blaž Fortuna and Dunja Mladenić</t>
  </si>
  <si>
    <t>https://www.sciencedirect.com/science/article/pii/S2405896322002075</t>
  </si>
  <si>
    <t>https://doi.org/10.1016/j.ifacol.2022.04.206</t>
  </si>
  <si>
    <t>277-282</t>
  </si>
  <si>
    <t>Streaming Machine Learning and Online Active Learning for Automated Visual Inspection.⁎⁎This work was supported by the Slovenian Research Agency and the European Union’s Horizon 2020 program project STAR under grant agreement number H2020-956573.</t>
  </si>
  <si>
    <t>ROZANEC2022277</t>
  </si>
  <si>
    <t>NdFeB material has excellent comprehensive magnetic properties, which plays a crucial role in the field of rare earth magnetic materials, and is one of the important basic materials to support modern high-tech industries. In the production of NdFeB alloys, the control of rare earth elements (REEs) is directly related to the quality and resource utilization efficiency of NdFeB materials. Therefore, the prediction of REEs content in NdFeB alloys is of great research significance and application value for the quality control of products, the enhancement of production efficiency and reduction of energy consumption by the rare earth material industry. In this study, a combination of laser-induced breakdown spectroscopy (LIBS) and random forest (RF) was used to investigate the quantitative analysis of four REEs (Nd, Pr, Tb and Dy) in NdFeB alloys. Firstly, the original LIBS spectra were screened by principal component analysis-mahalanobis distance (PCA-MD). Then, the effects of different data processing methods on the screened LIBS spectra were explored, and next, the feature variables were extracted from the preprocessed spectral data by the variable importance measurement (VIM). In order to further verify the prediction performance of the model, the prediction results of the RF models based on the different methods were compared. Finally, a PCA-VIM-RF calibration model was established on the basis of the optimized spectra, selected feature variables and parameters. Leave-one-out cross validation (LOOCV) was used to optimize the parameters of PCA-MD method, spectral preprocessing method and variable importance thresholds during the construction of the calibration model. The results show that the PCA-VIM-RF model has better prediction performance than the RF calibration model based on the raw spectra. For the PCA-VIM-RF calibration method of Nd, Pr, Tb and Dy elements, the values of R2CV are 0.9991, 0.9998, 0.9986, and 0.9984, respectively, the values of RMSECV are 0.06296%, 0.02788%, 0.04647% and 0.05252%, respectively. The values of R2P are 0.9508, 0.9975, 0.9691 and 0.9457, respectively, and the values of RMSEP are 0.6082%, 0.09205%, 0.5776% and 0.2631%, respectively.The above results indicate that LIBS combined with PCA-VIM-RF algorithm is a promising method for rapid quantitative analysis of REEs in NdFeB alloys without complicated sample preparation, which can provide some new ideas or strategies for the future research, development and quality control of rare earth materials.</t>
  </si>
  <si>
    <t>Laser-induced breakdown spectroscopy, Rare earth element, NdFeB alloy, Machine learning</t>
  </si>
  <si>
    <t>Jiajun Zhou and Shunfan Hu and Xudong Ren and Maogang Li and Yanyan Xu and Tianlong Zhang and Hongsheng Tang and Hua Li</t>
  </si>
  <si>
    <t>https://www.sciencedirect.com/science/article/pii/S0584854724001010</t>
  </si>
  <si>
    <t>https://doi.org/10.1016/j.sab.2024.106957</t>
  </si>
  <si>
    <t>0584-8547</t>
  </si>
  <si>
    <t>106957</t>
  </si>
  <si>
    <t>217</t>
  </si>
  <si>
    <t>Spectrochimica Acta Part B: Atomic Spectroscopy</t>
  </si>
  <si>
    <t>Rapid quantitative analysis of multiple rare earth elements in NdFeB alloys based on laser-induced breakdown spectroscopy (LIBS) and random forest (RF)</t>
  </si>
  <si>
    <t>ZHOU2024106957</t>
  </si>
  <si>
    <t>Artificial intelligence (AI) technology is advancing the digitization and intelligence development of the food industry. A promising application is using deep learning-assisted visible near-infrared (vis-NIR) spectroscopy to monitor residual sugar and bacterial concentration in real-time, ensuring kombucha quality during production. The feature fingerprints of residual sugar and bacterial concentration were extracted by four variable selection algorithms and then reconstructed using serial and parallel processing methods. Based on these reconstructed features, Partial Least Squares (PLS) and Convolutional Neural Networks (1DCNN and 2DCNN) models were developed and compared. The experimental results showed that the 2DCNN model based on reconstruction features achieved superior performance. The RPDs of the residual sugar and bacterial concentrations models were 4.49 and 6.88, while the MAEs were 0.42 mg/mL and 0.04 (Abs), respectively. These results suggest that the proposed modeling strategy effectively supports quality control during kombucha production and provides a new perspective for spectral analysis.</t>
  </si>
  <si>
    <t>Artificial intelligence, Kombucha, On-line visible near-infrared spectroscopy, Deep learning, Feature reconstruction</t>
  </si>
  <si>
    <t>Songguang Zhao and Selorm Yao-Say Solomon Adade and Zhen Wang and Tianhui Jiao and Qin Ouyang and Huanhuan Li and Quansheng Chen</t>
  </si>
  <si>
    <t>https://www.sciencedirect.com/science/article/pii/S0308814624030619</t>
  </si>
  <si>
    <t>https://doi.org/10.1016/j.foodchem.2024.141411</t>
  </si>
  <si>
    <t>141411</t>
  </si>
  <si>
    <t>463</t>
  </si>
  <si>
    <t>Deep learning and feature reconstruction assisted vis-NIR calibration method for on-line monitoring of key growth indicators during kombucha production</t>
  </si>
  <si>
    <t>ZHAO2025141411</t>
  </si>
  <si>
    <t>While shot peening and laser peening are effective in improving the mechanical properties of material surfaces, their process optimization and quality assessment in advanced manufacturing still present significant challenges. Traditional optimization and evaluation methods rely on simplistic regression and hypothetical models, which tend to lead to unreliable results. In the macro-era context of intelligent manufacturing, the progressive machine learning has already had a profound impact in this field. This paper systematically reviews the machine learning methods that have been used in recent years for process optimization and quality assessment in shot peening and laser peening. These algorithms have played a crucial role in predicting surface quality characteristics, optimizing key process parameters, and achieving significant performance improvements. The primary objective of this paper is to summarize the core ideas of these works and offer a structured critique of their effectiveness. In addition, this paper critically discusses some of the emerging challenges associated with machine learning-driven quality assessment in surface peening. By analyzing these challenges and future directions in detail, researchers and engineers alike will gain important insights into the continuous optimization and quality control of the surface peening process.</t>
  </si>
  <si>
    <t>Shot peening, Laser peening, Machine learning, Process parameter optimization, Quality assessment</t>
  </si>
  <si>
    <t>Rui Qin and Zhifen Zhang and James Marcus Griffin and Jing Huang and Guangrui Wen and Weifeng He and Xuefeng Chen</t>
  </si>
  <si>
    <t>https://www.sciencedirect.com/science/article/pii/S1474034625002435</t>
  </si>
  <si>
    <t>https://doi.org/10.1016/j.aei.2025.103350</t>
  </si>
  <si>
    <t>103350</t>
  </si>
  <si>
    <t>Incorporating machine learning in shot peening and laser peening: A review and beyond</t>
  </si>
  <si>
    <t>QIN2025103350</t>
  </si>
  <si>
    <t>Rheological properties play an important role in food production and quality control. This research explores the relationship between rheological parameters and quality characteristics of passion fruit and establishes a maturity classification model for passion fruit based on its rheological properties. Each sample undergoes a rheological test, texture profile test, puncture test, and physicochemical index test. These tests aim to gather precise mechanical and physiological information on passion fruit. We built a mechanical testing platform and used machine vision to analyse the micro-deformation of fruit. The platform can measure the real-time contact area and load value to obtain accurate stress values during compression. Non-destructive rheological tests were conducted on intact passion fruit to get the elastic modulus during the loading stage. It is highly consistent with the results of traditional Hertz contact theory. Additionally, the stress relaxation parameters were obtained by fitting the five elements Maxwell model during the holding stage. Notably, there are strong correlations between the rheological parameters and most texture parameters or physicochemical indicators, with the highest correlation coefficient reaching 0.703. Therefore, the rheological parameters were utilised as inputs for maturity classification models (GBDT, MLP, and AdaBoost). All models achieved satisfactory classification results. Particularly, the GBDT model demonstrated excellent classification performance and generalisation capability, with Precision, Recall, and F-Score of 80.44%, 80.08%, and 80.26%. The results show that it is feasible to determine the maturity of passion fruit based on non-destructive rheological characteristics.</t>
  </si>
  <si>
    <t>Viscoelastic, Maxwell model, Hertz contact, Image processing, Machine learning</t>
  </si>
  <si>
    <t>Fan Lin and Dengjie Chen and Caihua Lu and Jincheng He</t>
  </si>
  <si>
    <t>https://www.sciencedirect.com/science/article/pii/S1537511024002812</t>
  </si>
  <si>
    <t>https://doi.org/10.1016/j.biosystemseng.2024.12.008</t>
  </si>
  <si>
    <t>1537-5110</t>
  </si>
  <si>
    <t>236-249</t>
  </si>
  <si>
    <t>Biosystems Engineering</t>
  </si>
  <si>
    <t>Correlation between rheological properties and maturity of passion fruit based on machine vision</t>
  </si>
  <si>
    <t>LIN2025236</t>
  </si>
  <si>
    <t>AI-based quality control has gained attention in the manufacturing industry due to its ability to improve speed and accuracy. AI can analyze a printed electrode and classify it as either good or bad quality within milliseconds, much faster than humans and conventional methods (random sampling and control charts). Herein, machine learning methods including Random Forest (RF), Support Vector Machine (SVM), and Feedforward Neural Network (FNN) are used to address a quality control problem involving the classification of screen-printed TiO2 electrodes based on image data. Multivariate data analysis techniques such as factor analysis were employed to evaluate the effectiveness of the features extracted from these images. Characterization techniques like FTIR, 4-point probe, and microscopy were used to study the printed electrodes and provide accurate labeling. A dataset comprising ∼300 electrodes was created to train the AI models. The SVM model demonstrated the best performance, achieving 100 % accuracy and recall, followed by the FNN model with 99 % accuracy. Models were optimized and accelerated through feature engineering and extraction techniques, allowing them to be trained in under 1 min. This rapid training capability makes these models highly suitable for real-world quality control applications where hundreds of electrodes are produced per minute.</t>
  </si>
  <si>
    <t>Machine learning, Quality control, Artificial intelligence in manufacturing, Screen printing, Electrodes, Random forest</t>
  </si>
  <si>
    <t>Anesu Nyabadza and Lola Azoulay-Younes and Mercedes Vazquez and Dermot Brabazon</t>
  </si>
  <si>
    <t>https://www.sciencedirect.com/science/article/pii/S2590048X25000378</t>
  </si>
  <si>
    <t>https://doi.org/10.1016/j.rinma.2025.100692</t>
  </si>
  <si>
    <t>2590-048X</t>
  </si>
  <si>
    <t>100692</t>
  </si>
  <si>
    <t>Results in Materials</t>
  </si>
  <si>
    <t>Machine learning-based process quality control of screen-printed titanium dioxide electrodes</t>
  </si>
  <si>
    <t>NYABADZA2025100692</t>
  </si>
  <si>
    <t>In recent years, the research and development (R&amp;D) of rice and wheat functional foods has attracted a widespread attention from food researchers, driven by the increasing global food consumption and growing consumer demand for healthier and safer food. Artificial intelligence (AI) has the potential to enhance efficiency, quality, and safety through the AI's problem-solving and decision-support capabilities. This review provides a comprehensive overview of AI-related technologies applied in food industry, including machine learning, large language models, computer vision, and intelligent sensor. It then explores AI applications in rice / wheat functional food R&amp;D over the past five years (2020–2024), covering key topics such as crops cultivation and screening, food processing, food quality and safety, challenges and future prospects. The introduction of AI technology has led the field towards higher efficiency, non-destructive analysis, better robustness and greater stability. In practical applications, combining AI technology with various spectroscopic and sensing technologies has shown great promise in addressing critical problems such as low crop yields, insufficient functional nutrition in grains, over-processing, and ecological contamination caused by traditional detection methods. Nevertheless, the implementation of AI in this field still faces several challenges, including narrow application scope, limited data availability, high application cost, and trust-related concerns. Looking ahead, as the application scenarios and functionalities of AI continue to broaden, AI is poised to emerge as a disruptive technology that would fundamentally transform the landscape of rice / wheat functional food R&amp;D.</t>
  </si>
  <si>
    <t>Rice, Wheat, Artificial intelligence, Crop cultivation and screening, Food processing, Food quality and safety, Food nutrition and functionality</t>
  </si>
  <si>
    <t>Fangye Zeng and Min Zhang and Chung Lim Law and Jiacong Lin</t>
  </si>
  <si>
    <t>https://www.sciencedirect.com/science/article/pii/S096399692500643X</t>
  </si>
  <si>
    <t>https://doi.org/10.1016/j.foodres.2025.116306</t>
  </si>
  <si>
    <t>116306</t>
  </si>
  <si>
    <t>209</t>
  </si>
  <si>
    <t>Harnessing artificial intelligence for advancements in Rice / wheat functional food Research and Development</t>
  </si>
  <si>
    <t>ZENG2025116306</t>
  </si>
  <si>
    <t>Smart manufacturing had a high impact in recent years within the inspection and quality assurance processes, providing innovative technologies in machine learning. Consequently, the article presents a systematic review of the applications of automation to statistical quality control in companies in the industrial sector, deriving subtopics such as artificial vision, intelligent manufacturing, inspection in the different production processes, neural networks, automation through statistical process control techniques and finally quality assurance, in addition, a general analysis of them is shown. Additionally, it is shown that these technologies improve automated manufacturing processes, making them more efficient, with better performance and productivity, also contributing to the optimization of time, cost reduction, strengthening of inspection, and quality assurance. Finally, future research opportunities for industrial applications are identified.</t>
  </si>
  <si>
    <t>Quality, automation, smart manufacturing, machine learning</t>
  </si>
  <si>
    <t>Maremys Galindo-Salcedo and Altagracia Pertúz-Moreno and Stefania Guzmán-Castillo and Yulineth Gómez-Charris and Alfonso R. Romero-Conrado</t>
  </si>
  <si>
    <t>https://www.sciencedirect.com/science/article/pii/S1877050921025217</t>
  </si>
  <si>
    <t>https://doi.org/10.1016/j.procs.2021.12.282</t>
  </si>
  <si>
    <t>536-541</t>
  </si>
  <si>
    <t>198</t>
  </si>
  <si>
    <t>Smart manufacturing applications for inspection and quality assurance processes</t>
  </si>
  <si>
    <t>GALINDOSALCEDO2022536</t>
  </si>
  <si>
    <t>12th International Conference on Emerging Ubiquitous Systems and Pervasive Networks / 11th International Conference on Current and Future Trends of Information and Communication Technologies in Healthcare</t>
  </si>
  <si>
    <t>Background &amp; Aim
Flow cytometry is a useful technique for analyzing phenotypic characteristics of cells and is used for measuring purity of target cells in heterogeneous cell populations for clinical diagnosis, as well as for controlling quality of therapeutic cell products and monitoring them in blood samples. One obstacle for analyzing the cell products by flow cytometry is, however, that it requires multiple cell labeling using specific antibodies/reagents under GMP compliance, and the process is time-consuming and costly. Here we introduce label-free ghost cytometry (LFGC), a novel machine learning-driven label-free flow cytometry that analyzes cell morphology based on cell-specific waveform signals without image production. LFGC can become a simple, fast and cost-effective analysis method of cells. In the present study, we assessed the potential applicability of LFGC to analyze cell characteristics for the quality control of cell products.
Methods, Results &amp; Conclusion
A supervised machine learning model was developed from the label-free GC waveform signals of cells that were labeled with markers of Annexin V plus PI. The T cells were then classified into live or dead cells by applying the trained model to the label-free GC waveforms without seeing the fluorescent labels. In a similar manner, we assessed the ability of LFGC to identify T cells in human PBMC by labeling them with CD3. Furthermore, we applied LFGC for discriminating in-vitro activated T cells from resting T cells by labeling them with CD25. Our data showed that LFGC can accurately classify the live and dead T cells with area under the receiver operating characteristic curve (AUC) of 0.954. LFGC was also found to discriminate the CD3 positive T cells from PBMC with AUC of 0.967 and also the activated T cells from the resting ones with AUC of 0.987. These results support that LFGC can accurately predict the viability, purity and possibly functions of T cells without any labeling and could be thus beneficial for the quality control of cell products.</t>
  </si>
  <si>
    <t>H. Ochiai and K. Teranishi and K. Toda and K. Sugimoto and S. Ota</t>
  </si>
  <si>
    <t>https://www.sciencedirect.com/science/article/pii/S1465324920303236</t>
  </si>
  <si>
    <t>https://doi.org/10.1016/j.jcyt.2020.03.259</t>
  </si>
  <si>
    <t>S132-S133</t>
  </si>
  <si>
    <t>Application of machine learning-driven label-free flow cytometry to analyze T cell products</t>
  </si>
  <si>
    <t>OCHIAI2020S132</t>
  </si>
  <si>
    <t>This work combines intelligent algorithms based on transfer learning and residual neural networks (viz., ResNet34) to process and classify optical images of pure and adulterated yogurt samples. This integration aims to detect the presence of melamine in yogurt in concentrations ranging from 1 to 10 ppm. An image database of 1888 images is used to train the ResNet34, and 212 blinded images to test and validate its performance. The optimized intelligent algorithm is able to classify the images into 21 classes considering the yogurt type and melamine content, obtaining an accuracy of over 94%. These encouraging results certify a simple yet powerful real-time quality control method for producers and distributers to ensure food safety for the final consumers, while pinpointing the source of potential fraudulent procedures.</t>
  </si>
  <si>
    <t>Residual neural network, Yogurts, Fraudulent activities, Photographs</t>
  </si>
  <si>
    <t>Ana M. Pérez-Calabuig and Sandra Pradana-López and Sandra Lopez-Ortega and Laura Otero and John C. Cancilla and José S. Torrecilla</t>
  </si>
  <si>
    <t>https://www.sciencedirect.com/science/article/pii/S0889157523000716</t>
  </si>
  <si>
    <t>https://doi.org/10.1016/j.jfca.2023.105197</t>
  </si>
  <si>
    <t>0889-1575</t>
  </si>
  <si>
    <t>105197</t>
  </si>
  <si>
    <t>Journal of Food Composition and Analysis</t>
  </si>
  <si>
    <t>Residual neural networks to quantify traces of melamine in yogurts through image deconvolution</t>
  </si>
  <si>
    <t>PEREZCALABUIG2023105197</t>
  </si>
  <si>
    <t>Tablet defects encountered during the manufacturing of oral formulations can result in quality concerns, timeline delays, and elevated financial costs. Internal tablet cracking is not typically measured in routine inspections but can lead to batch failures such as tablet fracturing. X-ray computed tomography (XRCT) has become well-established to analyze internal cracks of oral tablets. However, XRCT normally generates very large quantities of image data (thousands of 2D slices per data set) which require a trained professional to analyze. A user-guided manual analysis is laborious, time-consuming, and subjective, which may result in a poor statistical representation and inconsistent results. In this study, we have developed an analysis program that incorporates deep learning convolutional neural networks to fully automate the XRCT image analysis of oral tablets for internal crack detection. The computer program achieves robust quantification of internal tablet cracks with an average accuracy of 94%. In addition, the deep learning tool is fully automated and achieves a throughput capable of analyzing hundreds of tablets. We have also explored the adaptability of the deep learning analysis program toward different products (e.g., different types of bottles and tablets). Finally, the deep learning tool is effectively implemented into the industrial pharmaceutical workflow.</t>
  </si>
  <si>
    <t>convolutional neural network, deep learning, internal tablet defects, automation, oral formulation, (high throughput) imaging data analysis, XRCT</t>
  </si>
  <si>
    <t>Xiangyu Ma and Nada Kittikunakorn and Bradley Sorman and Hanmi Xi and Antong Chen and Mike Marsh and Arthur Mongeau and Nicolas Piché and Robert O. Williams and Daniel Skomski</t>
  </si>
  <si>
    <t>https://www.sciencedirect.com/science/article/pii/S0022354920300198</t>
  </si>
  <si>
    <t>https://doi.org/10.1016/j.xphs.2020.01.014</t>
  </si>
  <si>
    <t>0022-3549</t>
  </si>
  <si>
    <t>1547-1557</t>
  </si>
  <si>
    <t>Journal of Pharmaceutical Sciences</t>
  </si>
  <si>
    <t>Application of Deep Learning Convolutional Neural Networks for Internal Tablet Defect Detection: High Accuracy, Throughput, and Adaptability</t>
  </si>
  <si>
    <t>MA20201547</t>
  </si>
  <si>
    <t>Composite materials are increasingly used as structural components in military and civilian aircraft. To ensure their high reliability, numerous non-destructive testing (NDT) techniques have been used to detect defects during production and maintenance. However, most of these techniques are non-automatic, with diagnostic results determined subjectively by operators. Some deep learning methods have been proposed to identify defects in images obtained through NDT, but they need labeled image samples with defects, which can be expensive or unavailable. We propose a deep transfer learning model to accurately extract features for the inclusion of defects in X-ray images of aeronautics composite materials (ACM), whose samples are scarce. We researched an automatic inclusion defect detection method for X-ray images of ACM using our proposed model. Experimental results show that the model can reach 96% classification accuracy (F1_measure) with satisfactory detection results.</t>
  </si>
  <si>
    <t>Inclusion defect detection, Aeronautics composite materials, Transfer learning, Feature extraction</t>
  </si>
  <si>
    <t>Yanfeng Gong and Hongliang Shao and Jun Luo and Zhixue Li</t>
  </si>
  <si>
    <t>https://www.sciencedirect.com/science/article/pii/S0263822320326076</t>
  </si>
  <si>
    <t>https://doi.org/10.1016/j.compstruct.2020.112681</t>
  </si>
  <si>
    <t>0263-8223</t>
  </si>
  <si>
    <t>112681</t>
  </si>
  <si>
    <t>252</t>
  </si>
  <si>
    <t>Composite Structures</t>
  </si>
  <si>
    <t>A deep transfer learning model for inclusion defect detection of aeronautics composite materials</t>
  </si>
  <si>
    <t>GONG2020112681</t>
  </si>
  <si>
    <t>Quality inspection, typically performed manually by workers in the past, is now rapidly switching to automated solutions, using artificial intelligence (AI)-driven methods. This elevates the job function of the quality inspection team from the physical inspection tasks to tasks related to managing workflows in synergy with AI agents, for example, interpreting inspection outcomes or labeling inspection image data for the AI models. In this context, we have studied how defect inspection can be enhanced, providing defect hints to the operator to ease defect identification. Furthermore, we developed machine learning models to recognize and predict operators’ fatigue. By doing so, we can proactively take mitigation actions to enhance the workers’ well-being and ensure the highest defect inspection quality standards. We consider such processes to empower human and non-human actors in manufacturing and the sociotechnical production system. The paper first outlines the conceptual approach for integrating the operator in the AI-driven quality inspection process while implementing a fatigue monitoring system to enhance work conditions. Furthermore, it describes how this was implemented by leveraging data and experiments performed for a real-world manufacturing use case.</t>
  </si>
  <si>
    <t>manufacturing plant control, intelligent manufacturing, human-centric manufacturing, fatigue monitoring</t>
  </si>
  <si>
    <t>Jože M. Rožanec and Karel Križnar and Elias Montini and Vincenzo Cutrona and Erik Koehorst and Blaž Fortuna and Dunja Mladenić and Christos Emmanouilidis</t>
  </si>
  <si>
    <t>https://www.sciencedirect.com/science/article/pii/S2405896323015604</t>
  </si>
  <si>
    <t>https://doi.org/10.1016/j.ifacol.2023.10.1157</t>
  </si>
  <si>
    <t>7609-7614</t>
  </si>
  <si>
    <t>56</t>
  </si>
  <si>
    <t>Predicting Operators’ Fatigue in a Human in the Artificial Intelligence Loop for Defect Detection in Manufacturing</t>
  </si>
  <si>
    <t>ROZANEC20237609</t>
  </si>
  <si>
    <t>22nd IFAC World Congress</t>
  </si>
  <si>
    <t>Carbon fiber reinforced polymer manufacturing is emerging, with multiple studies to focus on the design of interfacial reinforcement to ensure the maximum of composite properties, but also respectively to be able to align with zero defect manufacturing. The controversy on the engineering approach is a data-driven task that can be efficiently tackled by involving Artificial Intelligence in order to establish unbiased structure-property relations. In the present study, nanoindentation mapping data were processed with Machine Learning classification models to identify the interfacial reinforcement. The data preparation included normalization and sorting out of highly similar data with k-means clustering, since nanoindentation on epoxy matrix does not enhance insight on the mechanism of reinforcement. The trained models included neural networks, classification trees, and support vector machines. Realization of models' performance was evaluated on the test dataset as screening to obtain best fitted models for each algorithm. Transfer learning potential was demonstrated by extrapolating the prediction of best trained models to a validation dataset at different indentation depth with support vector machines outperforming the other models. Overall accuracy was 67% on the test dataset, F1 Score was 65% in the prediction of reinforcement mechanism classes and 72% in case of pristine specimen, while accuracy on validation dataset was 72.7%. Prediction metrics were comparable to other case studies of real-world classification problems. Computational time-cost for tuning and training was sustainable and equal to 2.3 min.</t>
  </si>
  <si>
    <t>Artificial intelligence, Machine Learning, Nanoindentation, Interface, Carbon fiber reinforced composites, Multiclass classification</t>
  </si>
  <si>
    <t>Georgios Konstantopoulos and Elias P. Koumoulos and Costas A. Charitidis</t>
  </si>
  <si>
    <t>https://www.sciencedirect.com/science/article/pii/S0264127520302392</t>
  </si>
  <si>
    <t>https://doi.org/10.1016/j.matdes.2020.108705</t>
  </si>
  <si>
    <t>108705</t>
  </si>
  <si>
    <t>Classification of mechanism of reinforcement in the fiber-matrix interface: Application of Machine Learning on nanoindentation data</t>
  </si>
  <si>
    <t>KONSTANTOPOULOS2020108705</t>
  </si>
  <si>
    <t>Detecting cracks from images using embedded deep learning applications requires efficient and lightweight models in practice. To improve the computational efficiency of models, it is generally aim to reduce the model parameters as much as possible without compromising accuracy. Computational approaches ensure consistency in crack detection across different inspections and operators. Computational methods enable continuous monitoring, including real-time or periodic inspections. The proposed work seeks to leverage the latest deep-learning techniques to get the maximum information out of a minimum number of parameters. The present semantic segmentation-based model - CrackJPU, uses deep hierarchical feature learning convolution networks. Deeply-Supervised Nets (DSN) and JPU (Joint Pyramid Upsampling) modules are also used to supervise the model at multiple inner side-output layers and facilitate retrieval of lower resolution features at decoding layers respectively. To refine the prediction result, the guided filtering method is used. The proposed model has been trained on a standard dataset of annotated crack images. The experimental finding shows that, the model has less than 7 million parameters which are the least compared to recent work without losing performance. Also a mean I/U score of 98.78 and the best F-score is 86.4 is achieved with reduction model parameters. Crack detection is significant in various fields like infrastructure inspection, aerospace industry, Manufacturing Quality Control etc. due to its potential impact on safety, infrastructure integrity, and overall system reliability.</t>
  </si>
  <si>
    <t>Deep learning, Joint pyramid upsampling, CrackJPU, Semantic segmentation</t>
  </si>
  <si>
    <t>G.R. Nikhade and P. Khandelwal and Pravinkumar Sonsare and Kishore Yadlapati and SSSR Sarathbabu Duvvuri</t>
  </si>
  <si>
    <t>https://www.sciencedirect.com/science/article/pii/S2665917424000564</t>
  </si>
  <si>
    <t>https://doi.org/10.1016/j.measen.2024.101080</t>
  </si>
  <si>
    <t>101080</t>
  </si>
  <si>
    <t>32</t>
  </si>
  <si>
    <t>Crack-JPU – A crack segmentation method using atrous convolution</t>
  </si>
  <si>
    <t>NIKHADE2024101080</t>
  </si>
  <si>
    <t>The advent of artificial intelligence (AI) has catalyzed a profound transformation in the pharmaceutical industry, ushering in a paradigm shift across various domains, including drug discovery, formulation development, manufacturing, quality control, and post-market surveillance. This comprehensive review examines the multifaceted impact of AI-driven technologies on all stages of the pharmaceutical life cycle. It discusses the application of machine learning algorithms, data analytics, and predictive modeling to accelerate drug discovery processes, optimize formulation development, enhance manufacturing efficiency, ensure stringent quality control measures, and revolutionize post-market surveillance methodologies. By describing the advancements, challenges, and future prospects of harnessing AI in the pharmaceutical landscape, this review offers valuable insights into the evolving dynamics of drug development and regulatory practices in the era of AI-driven innovation.</t>
  </si>
  <si>
    <t>Artificial intelligence, Machine learning, Pharmaceutical industry, Drug discovery, Drug manufacturing, Supply chain management</t>
  </si>
  <si>
    <t>Kampanart Huanbutta and Kanokporn Burapapadh and Pakorn Kraisit and Pornsak Sriamornsak and Thittaporn Ganokratanaa and Kittipat Suwanpitak and Tanikan Sangnim</t>
  </si>
  <si>
    <t>https://www.sciencedirect.com/science/article/pii/S0928098724002513</t>
  </si>
  <si>
    <t>https://doi.org/10.1016/j.ejps.2024.106938</t>
  </si>
  <si>
    <t>0928-0987</t>
  </si>
  <si>
    <t>106938</t>
  </si>
  <si>
    <t>203</t>
  </si>
  <si>
    <t>European Journal of Pharmaceutical Sciences</t>
  </si>
  <si>
    <t>Artificial intelligence-driven pharmaceutical industry: A paradigm shift in drug discovery, formulation development, manufacturing, quality control, and post-market surveillance</t>
  </si>
  <si>
    <t>HUANBUTTA2024106938</t>
  </si>
  <si>
    <t>Balancing quality control and production costs remains a fundamental challenge in industrial food production. While infrared radiation has traditionally been applied for moisture removal via thermal effects, recent studies have demonstrated its significant potential for starch modification at lower production costs without compromising product quality. This is largely due to its ability to manipulate the two key factors affecting starch structure: water content and thermal exposure. Meanwhile, the inherently low penetration depth of infrared radiation, combined with its high compatibility with other food processing technologies, highlights the growing importance of developing combined infrared techniques to broaden the applications of starch-rich foods. For example, in bakery products, infrared-assisted microwave drying using near-infrared wavelengths promotes the Maillard reaction. Mid-infrared radiation coupled with vacuum drying helps preserve bioactive compounds, while ultrasound-assisted infrared radiation reduces hardness and enhances water absorption in sliced starch-based foods. Other promising approaches include intermediate infrared-assisted hot air drying for potatoes—reducing energy consumption—and infrared-assisted spouted bed drying, which is well-suited for barley. Additionally, infrared-assisted freeze drying helps maintain the structural integrity of instant starch-rich foods, and reflectance window technology offers a cost-effective alternative to conventional freeze drying. Moreover, by optimizing key processing parameters, infrared radiation systems can achieve precise heat and moisture distribution across both temporal and spatial dimensions, thereby improving energy efficiency and product quality. These parameters include wavelength (with far-infrared being the most common), optimal moisture content (30–70 %), moderate infrared intensity (below 5000 W/m2), controlled treatment duration (balancing efficiency and preservation), target temperature (ideally 60–70 °C), sufficient infrared power, and minimized radiation distance and air velocity. However, using high infrared power together with a short radiation distance should be avoided to prevent thermal degradation. Furthermore, since moisture removal and starch modification can occur either sequentially or simultaneously during infrared radiation processing, the integration of predictive modeling with machine learning is essential. Such models not only enhance the efficiency and accuracy of process control but also enable real-time optimization. Ultimately, this approach supports more precise and cost-effective production while maintaining high standards of product quality.</t>
  </si>
  <si>
    <t>Combined food processing, Infrared radiation processing, Predictive modeling, Process optimization, Starch modification, Wavelength selection</t>
  </si>
  <si>
    <t>Jingxian An and Zhipeng Zhang and Yuan Yao</t>
  </si>
  <si>
    <t>https://www.sciencedirect.com/science/article/pii/S0268005X25006101</t>
  </si>
  <si>
    <t>https://doi.org/10.1016/j.foodhyd.2025.111650</t>
  </si>
  <si>
    <t>0268-005X</t>
  </si>
  <si>
    <t>111650</t>
  </si>
  <si>
    <t>169</t>
  </si>
  <si>
    <t>Food Hydrocolloids</t>
  </si>
  <si>
    <t>Infrared radiation-assisted techniques for cost-effective processing of starch-rich foods: A systematic review</t>
  </si>
  <si>
    <t>AN2025111650</t>
  </si>
  <si>
    <t>Ultrasonic metal welding (UMW) is a solid-state joining technology with widespread industrial applications. While UMW has numerous important advantages compared to traditional fusion-based welding methods, its performance can be substantially influenced by process anomalies such as tool degradation and material surface contamination, which are commonly encountered in industrial-scale productions. Recently, online monitoring has demonstrated excellent anomaly detection capabilities. However, the existing monitoring algorithms require a large amount of labeled data and lack the generalizability or adaptability to new process configurations (i.e., domains). This paper develops a meta-learning-based explainable few-shot learning (XFSL) framework that enables highly data-efficient adaptation of online monitoring algorithms to new process configurations with excellent explainability. We consider two distinct types of problems including tool condition monitoring and workpiece surface condition classification with varying UMW configurations. Using experimental data, we demonstrate that the proposed XFSL method achieves high classification performance in previously unseen target domains and significantly outperforms baseline methods. Furthermore, XFSL is able to evaluate the importance of each feature, thus revealing key features, feature types, and signal frequencies. It is shown that explainability-based feature selection can effectively eliminate unimportant information from monitoring signals while maintaining and even improving prediction performance. The proposed XFSL method is extensible to other manufacturing applications and holds significant potential for advancing the generalizability, adaptability, and agility of decision-making algorithms in modern manufacturing.</t>
  </si>
  <si>
    <t>Few-shot learning, Meta-learning, Domain adaptation, Anomaly detection, Ultrasonic metal welding, Quality control, Explainable machine learning</t>
  </si>
  <si>
    <t>Yuquan Meng and Kuan-Chieh Lu and Zhiqiao Dong and Shichen Li and Chenhui Shao</t>
  </si>
  <si>
    <t>https://www.sciencedirect.com/science/article/pii/S1526612523009945</t>
  </si>
  <si>
    <t>https://doi.org/10.1016/j.jmapro.2023.10.047</t>
  </si>
  <si>
    <t>345-355</t>
  </si>
  <si>
    <t>Explainable few-shot learning for online anomaly detection in ultrasonic metal welding with varying configurations</t>
  </si>
  <si>
    <t>MENG2023345</t>
  </si>
  <si>
    <t>Meat products are particularly plagued by safety problems because of their complicated structure, various production processes and complex supply chains. Rapid and non-invasive analytical methods to evaluate meat quality have become a priority for the industry over the conventional chemical methods. To achieve rapid analysis of safety and quality parameters of meat products, hyperspectral imaging (HSI) is now widely applied in research studies for detecting the various components of different meat products, but its application in meat production and supply chain integrity as a quality control (QC) solution is still ambiguous. This review presents the fresh look at the current states of HSI research as both the scope and the applicability of the HSI in the meat quality evaluation expanded. The future application scenarios of HSI in the supply chain and the future development of HSI hardware and software are also discussed, by which HSI technology has the potential to enable large scale meat product testing. With a fully adapted for factory setting HSI, the inspection coverage can reliably identify the chemical properties of meat products. With the introduction of Food Industry 4.0, HSI advances can change the meat industry to become from reactive to predictive when facing meat safety issues.</t>
  </si>
  <si>
    <t>Hyperspectral imaging, Meat products, Meat supply chain, Safety and quality evaluation</t>
  </si>
  <si>
    <t>Wenyang Jia and Saskia {van Ruth} and Nigel Scollan and Anastasios Koidis</t>
  </si>
  <si>
    <t>https://www.sciencedirect.com/science/article/pii/S2665927122000880</t>
  </si>
  <si>
    <t>https://doi.org/10.1016/j.crfs.2022.05.016</t>
  </si>
  <si>
    <t>1017-1027</t>
  </si>
  <si>
    <t>Hyperspectral Imaging (HSI) for meat quality evaluation across the supply chain: Current and future trends</t>
  </si>
  <si>
    <t>JIA20221017</t>
  </si>
  <si>
    <t>Labour and production costs are considered major production challenges for strawberry (Fragaria sp.) farmers, due to the reliance on manual harvesting methods. Automation has been proposed as a desirable solution, in particular robotic-driven harvesting with in-built decision making for determination of fruit ripeness and early-prediction of harvest timing and conformity to industry quality parameters (fruit weight and length). To support the development of these automated processes, the work presented herein explored the capacity to utilise automated image analysis for the prediction of strawberry quality measures. This involved the hydroponic growth of strawberry plants under controlled conditions and the daily collection of photographs of individual flowers and fruit. Machine learning (ML)-driven image colour extraction from the collected 1685 strawberry images utilised object detection to identify flowers and fruit within images, followed by cropping and counting of remaining image pixels, which were assigned based on pixel RGB to one of 10 pre-defined groups: achromatic, blue, cyan, green, orange, pink, purple, red, white, and yellow. These colour measures were utilised as inputs for general regression with 10-fold cross-validation to generate 3 models: for the prediction of current-state fruit developmental stage (R2 = 0.9071), current-state fruit length (R2 = 0.8565), and days remaining until harvest (R2 = 0.8694). Additionally, current-state fruit development stage and current-state length were utilised as inputs for general regression with 10-fold cross-validation to develop predictive models for the endpoint (harvest) key quality measures: fruit harvest-length (R2 = 0.8817) and fruit harvest-weight (R2 = 0.7252). Noting that days to harvest could be accurately predicted up to 15 days prior to harvest, and the harvest quality measures could be accurately predicted up to 22 days prior to harvest, the models presented herein may be utilised to increase automation and thereby improve efficiency in the scheduling of harvesting and quality control of strawberry farming.</t>
  </si>
  <si>
    <t>Machine learning, Harvest timing, Agritech, Biologische Bundesanstalt Bundessortenamt und Chemische Industrie, BBCH, Fragaria</t>
  </si>
  <si>
    <t>Kimber Wise and Trent Wedding and Jamie Selby-Pham</t>
  </si>
  <si>
    <t>https://www.sciencedirect.com/science/article/pii/S030442382200437X</t>
  </si>
  <si>
    <t>https://doi.org/10.1016/j.scienta.2022.111316</t>
  </si>
  <si>
    <t>0304-4238</t>
  </si>
  <si>
    <t>111316</t>
  </si>
  <si>
    <t>304</t>
  </si>
  <si>
    <t>Scientia Horticulturae</t>
  </si>
  <si>
    <t>Application of automated image colour analyses for the early-prediction of strawberry development and quality.</t>
  </si>
  <si>
    <t>WISE2022111316</t>
  </si>
  <si>
    <t>The application of Raman spectroscopic methods in life science applications has entered a new era due to advances in instrumentation, miniaturization and, most importantly, increased interdisciplinary dialogue between spectroscopists and end users such as clinicians or pharmacists. Advances in laser sampling technologies, optical instruments and data analysis provide new possibilities for optical sensing and chemical imaging. Raman based technologies are being driven by these new developments, opening new applications for advanced pharmaceutical development and manufacturing. Due to, non-destructive and label free quality testing of drug formulations, Raman sensing is of particular interest for process-related aspects in bioprocessing. The trend to personalized medicine, particularly for pediatric and geriatric applications increased the number of prescriptions of individually tailored medicines manufactured in public pharmacies. This article discusses trends and updates of Raman based analytics and how Raman spectroscopic information can create value for modern pharmaceutical applications and processes. The first section reviews Raman modalities that have great potential for on-site applications in the pharmaceutical industry as well as in research and development. The second section provides an overview of innovative Raman spectroscopic devices and the many possibilities in terms of analytical capabilities and sample properties. Photonic data science has been an important driver for Raman based technologies breakthroughs in the last decade and help to standardize Raman spectral analysis, which is discussed in the third section. In the last section we discuss how to translate Raman based innovations into user-friendly on-site applications.</t>
  </si>
  <si>
    <t>Raman spectroscopy, Surface enhanced Raman spectroscopy, Coherent Raman scattering, UV resonance Raman, Raman analytics, On-site application, Pharmaceutical analysis</t>
  </si>
  <si>
    <t>A. Silge and Karina Weber and D. Cialla-May and L. Müller-Bötticher and D. Fischer and J. Popp</t>
  </si>
  <si>
    <t>https://www.sciencedirect.com/science/article/pii/S0165993622001066</t>
  </si>
  <si>
    <t>https://doi.org/10.1016/j.trac.2022.116623</t>
  </si>
  <si>
    <t>0165-9936</t>
  </si>
  <si>
    <t>116623</t>
  </si>
  <si>
    <t>153</t>
  </si>
  <si>
    <t>TrAC Trends in Analytical Chemistry</t>
  </si>
  <si>
    <t>Trends in pharmaceutical analysis and quality control by modern Raman spectroscopic techniques</t>
  </si>
  <si>
    <t>SILGE2022116623</t>
  </si>
  <si>
    <t>The evolution of agriculture towards intensive farming leads to an increasing demand for animal identification associated with high traceability, driven by the need for quality control and welfare management in agricultural animals. Automatic identification of individual animals is an important step to achieve individualised care in terms of disease detection and control, and improvement of the food quality. For example, as feeding patterns can differ amongst pigs in the same pen, even in homogenous groups, automatic registration shows the most potential when applied to an individual pig. In the EU for instance, this capability is required for certification purposes. Although the RFID technology has been gradually developed and widely applied for this task, chip implanting might still be time-consuming and costly for current practical applications. In this paper, a novel framework composed of computer vision algorithms, machine learning and deep learning techniques is proposed to offer a relatively low-cost and scalable solution of pig recognition. Firstly, pig faces and eyes are detected automatically by two Haar feature-based cascade classifiers and one shallow convolutional neural network to extra high-quality images. Secondly, face recognition is performed by employing a deep convolutional neural network. Additionally, class activation maps generated by grad-CAM and saliency maps are utilised to visually understand how the discriminating parameters have been learned by the neural network. By applying the proposed approach on 10 randomly selected pigs filmed in farm condition, the proposed method demonstrates the superior performance against the state-of-art method with an accuracy of 83% over 320 testing images. The outcome of this study will facilitate the real-application of AI-based animal identification in swine production.</t>
  </si>
  <si>
    <t>Face recognition, CNN, Deep learning, Face detection, Machine learning, Computer vision</t>
  </si>
  <si>
    <t>Mathieu Marsot and Jiangqiang Mei and Xiaocai Shan and Liyong Ye and Peng Feng and Xuejun Yan and Chenfan Li and Yifan Zhao</t>
  </si>
  <si>
    <t>https://www.sciencedirect.com/science/article/pii/S0168169920300673</t>
  </si>
  <si>
    <t>https://doi.org/10.1016/j.compag.2020.105386</t>
  </si>
  <si>
    <t>105386</t>
  </si>
  <si>
    <t>173</t>
  </si>
  <si>
    <t>An adaptive pig face recognition approach using Convolutional Neural Networks</t>
  </si>
  <si>
    <t>MARSOT2020105386</t>
  </si>
  <si>
    <t>Interest in bacteriophages (phages) as sustainable biocontrol agents in the agri-food industry has increased because of growing worries about food safety and antimicrobial resistance (AMR). The phage manufacturing process is examined in this review, with particular attention paid to the crucial upstream and downstream processes needed for large-scale production. Achieving large phage yields requires upstream procedures, including fermentation and phage amplification. In the meantime, downstream procedures, including purification, endotoxin removal, and formulation, is essential for guaranteeing product quality and regulatory compliance. Despite advances in upstream and downstream process optimization of phage production processes, these methods are not effectively utilized in manufacturing processes. Additionally, the commercialization of phage products is hindered by fragmented rules and inconsistent regulations. Emerging technologies such as enhanced chromatography, continuous processing, and encapsulating techniques provide prospects for increased stability, efficiency, and scalability to fill these gaps. Furthermore, by facilitating real-time process optimization, predictive quality control (QC), and unique phage product creation, the integration of artificial intelligence (AI) and machine learning has the potential to transform the phage manufacturing industry completely. In order to provide consistent standards, encourage innovation, and bridge the gap between academic research and commercial applications, this review identifies gaps and highlights the necessity of cooperation between academia, industry, and regulatory agencies. To effectively utilize phages' potential to improve food safety, fight AMR, and promote sustainable agricultural practices, the agri-food industry must advance phage manufacturing techniques and harmonize regulatory frameworks.</t>
  </si>
  <si>
    <t>Bacteriophages, Phage manufacturing, Food safety, Antimicrobial resistance, Downstream processing, Upstream processing, Biocontrol, Agriculture biocontrol</t>
  </si>
  <si>
    <t>Elham Mohammadi and Mohammadreza Rahimian and Bahman Panahi</t>
  </si>
  <si>
    <t>https://www.sciencedirect.com/science/article/pii/S0168170225000139</t>
  </si>
  <si>
    <t>https://doi.org/10.1016/j.virusres.2025.199537</t>
  </si>
  <si>
    <t>0168-1702</t>
  </si>
  <si>
    <t>199537</t>
  </si>
  <si>
    <t>353</t>
  </si>
  <si>
    <t>Virus Research</t>
  </si>
  <si>
    <t>Bridging the gap: Phage manufacturing processes from laboratory to agri-food industry</t>
  </si>
  <si>
    <t>MOHAMMADI2025199537</t>
  </si>
  <si>
    <t>Machine vision (MV) can help in achieving real-time data analysis in a manufacturing environment. This can be implemented in any industry to achieve real-time monitoring of workpieces for geometric defects and material irregularities. Identification of defects, sorting of workpieces based on their physical parameters, and analysis of process abnormalities can be achieved by using the real-time data from simple and cost-effective raspberry pi with camera and open source machine learning platform TensorFlow to run convolutional neural network (CNN) model. The proposed cyber-physical production system enables to develop a MV based system for data acquisition integrating physical entities of learning factory (LF) with the cyber world. Nowadays, LFs are widely used to train the workforce for developing competencies for emerging technologies and challenges faced due to technological advancements in Industry 4.0. This paper demonstrates the application of a cost-effective MV system in a learning factory environment to achieve real-time data acquisition and energy efficiency. The proposed low-cost machine vision is found to detect geometric irregularities, colours and surface defects. The simple cost effective MV system has enhanced the energy efficiency and reduced the total carbon footprint by 18.37 % and 78.83 % depending upon the location of MV system along the flow. The teaching-learning experience is also enhanced through action-based learning strategies. This not only ensures less rework, better control, unbiased decisions, 100% quality assurance but also the need of workers/operators can be reduced.</t>
  </si>
  <si>
    <t>Machine Vision, Cyber-Physical Production System, Quality Control, Energy, Resource efficiency</t>
  </si>
  <si>
    <t>Rishi Kumar and Omkar Patil and Karthik {Nath S} and Kuldip Singh Sangwan and Rajneesh Kumar</t>
  </si>
  <si>
    <t>https://www.sciencedirect.com/science/article/pii/S221282712100158X</t>
  </si>
  <si>
    <t>https://doi.org/10.1016/j.procir.2021.01.128</t>
  </si>
  <si>
    <t>424-429</t>
  </si>
  <si>
    <t>98</t>
  </si>
  <si>
    <t>A Machine Vision-based Cyber-Physical Production System for Energy Efficiency and Enhanced Teaching-Learning Using a Learning Factory</t>
  </si>
  <si>
    <t>KUMAR2021424</t>
  </si>
  <si>
    <t>The 28th CIRP Conference on Life Cycle Engineering, March 10 – 12, 2021, Jaipur, India</t>
  </si>
  <si>
    <t>Hydraulic fracturing is a method of reservoir stimulation that enhances the effective permeability of tight unconventional reservoirs such as shale oil and gas. In typical hydraulic fracturing treatments, millions of gallons of water are pumped under pressure into rock formations deep below the earth's surface. Proppant particles such as sand are injected as part of the fracturing slurry to hold the hydraulic fractures open, or propped, after high-pressure water injection has ceased. Propped hydraulic fractures provide a conduit for long-term hydrocarbon production, thus being essential to commercial oil and gas production from shale reservoirs. The distribution of the proppant particles can be useful in understanding effectiveness of hydraulic fracturing treatments. It can also help identify both, unstimulated and under-stimulated zones within the reservoirs of interest. These proppant particles can be found in drilling fluid return or in cores, which can be sampled from subsurface. In this study, we highlight the design and development of artificial neural network based workflow that helps identify where proppant particles are located and classifies proppant and various particles of interest. In this study, these particles are limited to naturally occurring calcite or other minerals from subsurface rocks. Various features of interest that help with the classification process have been conceptualized and defined. This method has been verified using controlled test cases and validated using actual samples from subsurface. The designed ANN classifier has also been benchmarked with other classification methods including k-nearest neighbor, naïve-Bayes classifiers and Support vector machines. A workflow to process samples from subsurface and quantify proppant distribution for future test programs including potential real time applications has been proposed. Based on this workflow, we share proppant distribution from a Permian Basin case study. We have also compared proppant distribution using our proposed method with results from an independent workflow on a similar dataset, which does not utilize machine learning.</t>
  </si>
  <si>
    <t>Artificial neural nets, Image processing, Classifier benchmarking, Unconventional reservoirs, Core sampling, Shale rock</t>
  </si>
  <si>
    <t>Debotyam Maity and Jordan Ciezobka</t>
  </si>
  <si>
    <t>https://www.sciencedirect.com/science/article/pii/S0920410518308179</t>
  </si>
  <si>
    <t>https://doi.org/10.1016/j.petrol.2018.09.062</t>
  </si>
  <si>
    <t>0920-4105</t>
  </si>
  <si>
    <t>588-606</t>
  </si>
  <si>
    <t>Journal of Petroleum Science and Engineering</t>
  </si>
  <si>
    <t>Designing a robust proppant detection and classification workflow using machine learning for subsurface fractured rock samples post hydraulic fracturing operations</t>
  </si>
  <si>
    <t>MAITY2019588</t>
  </si>
  <si>
    <t>The parasitoid wasp Diachasmimorpha longicaudata (Hymenoptera: Braconidae) has been used for the biological control of fruit fly larvae in many countries. Due to the large scale of production, quality control systems must be utilized to assess insect quality to optimize prerelease activities. However, the parasitism rate, and the unparasitized puparia, which become waste pupae, can only be known after waiting for the emergence of the adults from sampled pupae (ca. 16 days at 25 °C). This waiting time can result in resources being wasted. A way to speed up the quality control of pupal batches and increase the accuracy of the production process would be to combine digital radiography of the parasitized pupae and deep learning methods for the automatic classification of images. Therefore, the purpose of this work was to discriminate parasitized from waste pupae through X-ray images and to test the suitability of 7 Convolutional Neural Networks to classify the pupal images. Radiographic images from 11-day-old pupae allowed the in vivo identification of immature stages of the parasitoid, preserving the viability of the wasp. A positive correlation was found between the number of emerged parasitoids and the ones identified in the X-ray images. In terms of performance metrics, the accuracies achieved by all CNN-based neural architectures were higher than 97%, indicating a high predictive classification power. At least three of the CNNs tested showed great potential as classifiers of X-ray images of parasitized pupae and can be indicated for practical applications in quality control programs.</t>
  </si>
  <si>
    <t>Biological control, Parasitoid, Digital radiography, Deep learning, Quality control</t>
  </si>
  <si>
    <t>Rangel S. Marinho and Alysson A.N. Silva and Clíssia B. Mastrangelo and Ana J. Prestes and Maria de L.Z. Costa and Claudio F.M. Toledo and Thiago Mastrangelo</t>
  </si>
  <si>
    <t>https://www.sciencedirect.com/science/article/pii/S1574954123004119</t>
  </si>
  <si>
    <t>https://doi.org/10.1016/j.ecoinf.2023.102382</t>
  </si>
  <si>
    <t>1574-9541</t>
  </si>
  <si>
    <t>102382</t>
  </si>
  <si>
    <t>78</t>
  </si>
  <si>
    <t>Ecological Informatics</t>
  </si>
  <si>
    <t>Automatic classification of parasitized fruit fly pupae from X-ray images by convolutional neural networks</t>
  </si>
  <si>
    <t>MARINHO2023102382</t>
  </si>
  <si>
    <t>Fast and reliable industrial inspection is a main challenge in manufacturing scenarios. However, the defect detection performance is heavily dependent on manually defined features for defect representation. In this contribution, we investigate a new paradigm from machine learning, namely deep machine learning by examining design configurations of deep Convolutional Neural Networks (CNN) and the impact of different hyper-parameter settings towards the accuracy of defect detection results. In contrast to manually designed image processing solutions, deep CNN automatically generate powerful features by hierarchical learning strategies from massive amounts of training data with a minimum of human interaction or expert process knowledge. An application of the proposed method demonstrates excellent defect detection results with low false alarm rates.</t>
  </si>
  <si>
    <t>Quality assurance, Artificial intelligence, Deep machine learning</t>
  </si>
  <si>
    <t>Daniel Weimer and Bernd Scholz-Reiter and Moshe Shpitalni</t>
  </si>
  <si>
    <t>https://www.sciencedirect.com/science/article/pii/S0007850616300725</t>
  </si>
  <si>
    <t>https://doi.org/10.1016/j.cirp.2016.04.072</t>
  </si>
  <si>
    <t>0007-8506</t>
  </si>
  <si>
    <t>2016</t>
  </si>
  <si>
    <t>417-420</t>
  </si>
  <si>
    <t>CIRP Annals</t>
  </si>
  <si>
    <t>Design of deep convolutional neural network architectures for automated feature extraction in industrial inspection</t>
  </si>
  <si>
    <t>WEIMER2016417</t>
  </si>
  <si>
    <t>The current era of rapid climate change necessitates greater emphasis on wild, often underutilized yet sturdy, edible plants that are capable of growing in harsh arid lands. When compared to more popular crops like rice, these are often of traditional significance and more region-specific; but needing less chemical fertilizers, pesticides and irrigation water, they can not only provide food and nutrition in a sustainable manner but also medicinally valuable compounds (nutraceuticals) to target various communicable and non-communicable diseases. These bioactive metabolites could also serve as markers for in-process quality control of herbal formulations and as metabolic biomarkers. Of late, a few of the common food crops across the world have benefited from the use of technological interventions, employing various Internet of Things (IoT) devices and sensors to collect data on the farm and conduct agro-food specific analytics. Machine Learning (ML) and deep learning (DL) have found application in numerous facets of agriculture, particularly in tasks such as yield prediction, disease detection, weed detection, crop recognition, and assessing crop quality at pre-harvest, harvest, and post-harvest stages. ML technology also has shown potential to be effectively employed at various stages of bioactives discovery, encompassing target identification, compound screening, lead discovery, as well as pre-clinical and clinical development phases. However, the usage of these modern technologies has been less explored in the desert plants of the world. The current article reviews a few available examples and highlights the potential of employing ML and DL technologies in edible plants of the world, with a focus on sustainable desert flora, for achievement of multidisciplinary objectives, that is, agro-food production, food safety and bioactives discovery.</t>
  </si>
  <si>
    <t>Sustainable agriculture, Food security, Desert plants, Bioactive natural products, Machine learning (ML)</t>
  </si>
  <si>
    <t>Tripti Joshi and Hansa Sehgal and Sonakshi Puri and  Karnika and Tanmaya Mahapatra and Mukul Joshi and P.R. Deepa and Pankaj Kumar Sharma</t>
  </si>
  <si>
    <t>https://www.sciencedirect.com/science/article/pii/S2666154324003879</t>
  </si>
  <si>
    <t>https://doi.org/10.1016/j.jafr.2024.101350</t>
  </si>
  <si>
    <t>2666-1543</t>
  </si>
  <si>
    <t>101350</t>
  </si>
  <si>
    <t>18</t>
  </si>
  <si>
    <t>Journal of Agriculture and Food Research</t>
  </si>
  <si>
    <t>ML-based technologies in sustainable agro-food production and beyond: Tapping the (semi) arid landscape for bioactives-based product development</t>
  </si>
  <si>
    <t>JOSHI2024101350</t>
  </si>
  <si>
    <t>Automatic defect detection is gaining huge importance in photovoltaic (PV) field due to limited application of manual/visual inspection and rising production quantities of PV modules. This study is conducted for automatic detection of PV module defects in electroluminescence (EL) images. We presented a novel approach using light convolutional neural network architecture for recognizing defects in EL images which achieves state of the art results of 93.02% on solar cell dataset of EL images. It requires less computational power and time. It can work on an ordinary CPU computer while maintaining real time speed. It takes only 8.07 ms for predicting one image. For proposing light architecture, we perform extensive experimentation on series of architectures. Moreover, we evaluate data augmentation operations to deal with data scarcity. Overfitting appears a significant problem; thus, we adopt appropriate strategies to generalize model. The impact of each strategy is presented. In addition, cracking patterns and defects that can appear in EL images are reviewed; which will help to label new images appropriately for predicting specific defect types upon availability of large data. The proposed framework is experimentally applied in lab and can help for automatic defect detection in field and industry.</t>
  </si>
  <si>
    <t>photovoltaic (PV) modules, Automatic defect detection, Electroluminescence, Deep learning, Convolutional neural network (CNN), PV cell cracking</t>
  </si>
  <si>
    <t>M. Waqar Akram and Guiqiang Li and Yi Jin and Xiao Chen and Changan Zhu and Xudong Zhao and Abdul Khaliq and M. Faheem and Ashfaq Ahmad</t>
  </si>
  <si>
    <t>https://www.sciencedirect.com/science/article/pii/S0360544219320146</t>
  </si>
  <si>
    <t>https://doi.org/10.1016/j.energy.2019.116319</t>
  </si>
  <si>
    <t>116319</t>
  </si>
  <si>
    <t>189</t>
  </si>
  <si>
    <t>CNN based automatic detection of photovoltaic cell defects in electroluminescence images</t>
  </si>
  <si>
    <t>AKRAM2019116319</t>
  </si>
  <si>
    <t>Continuous and digitized monitoring and automated inspection are key parts of modern manufacturing and sustainment of aging infrastructure. The growing demand for these needs and shortage of required skill sets can slow down the global economy by increasing the risk or costs associated with catastrophic events. The diversity of requirements and specialized standards and codes around the world, along with the time-sensitive aspect of such inspections, makes automated fault detection and classification a prime application for utilizing artificial intelligence as an assistive tool that not only automates repeated tasks but also provides users with supporting inference to increase confidence before and during the inspection operation. In most critical cases, non-destructive testing (NDT) must be done once immediately after the weld is created and then on a scheduled or unscheduled repeated basis as the weld ages. One of the most commonly used NDT methods is radiography imaging using penetrating gamma or X-ray radiation. Existing assisted defect recognition tools in the literature are heavily focused on high-quality X-ray images and laboratory-focused imaging parameters, which in many cases are not representative of imaging done in real-world applications. Moreover, the literature has focused on welds that have undergone aging and have very clear defects—problems that classical image processing could easily address. This chapter and demonstration reviews the application of deep learning to find defects in newly created welds with minimal defect size and field-quality manually done welds as opposed to laboratory welds and addresses the industry standards for the classification of discontinuities (defects). First, the work developed and contextualized more than 100,000 X-ray images from various welds and annotated them with a group of NDT experts with varying years of experience. Based on this data and annotations, an optimized convolutional neural network (CNN) was designed and trained for detecting discontinuity and defects. Performance of the designed CNN was tested against other CNN architectures, and the overall accuracy of 96% overall classes was achieved.</t>
  </si>
  <si>
    <t>Deep learning, Convolutional neural network, Non-Destructive testing, Weld defect detection, Defect classification, Bayesian optimization, DICOM, Artificial intelligence, Real-time radiography, Radiographic testing, Transfer learning, Data augmentation, Automated defect recognition</t>
  </si>
  <si>
    <t>M-Mahdi Naddaf-Sh and Sadra Naddaf-Sh and Hassan Zargarzadeh and Sayyed M. Zahiri and Maxim Dalton and Gabriel Elpers and Amir R. Kashani</t>
  </si>
  <si>
    <t>https://www.sciencedirect.com/science/article/pii/B9780128224731000070</t>
  </si>
  <si>
    <t>https://doi.org/10.1016/B978-0-12-822473-1.00007-0</t>
  </si>
  <si>
    <t>327-352</t>
  </si>
  <si>
    <t>9 - Defect detection and classification in welding using deep learning and digital radiography</t>
  </si>
  <si>
    <t>incollection</t>
  </si>
  <si>
    <t>NADDAFSH2021327</t>
  </si>
  <si>
    <t>978-0-12-822473-1</t>
  </si>
  <si>
    <t>Academic Press</t>
  </si>
  <si>
    <t>Fault Diagnosis and Prognosis Techniques for Complex Engineering Systems</t>
  </si>
  <si>
    <t>Hamid Karimi</t>
  </si>
  <si>
    <t>Imaging and artificial intelligence (AI) approaches have been used with increasing frequency in pharmaceutical industry in recent years. Characterisation of processes such as drug dissolution and precipitation is vital in quality control testing and drug manufacture. To support existing techniques like in vitro dissolution testing, novel process analytical technologies (PATs) can give an insight into these processes. The aim of this study was to create and explore the potential of an automated image classification model based on image analysis to identify events (dissolution and precipitation) occurring in the flow-through apparatus (FTA) test cell, and the ability to characterise a dissolution process over time. Several precipitation conditions were tested in a USP 4 FTA test cell with images recorded during early (plume formation) and late (particulate re-formation) stages of precipitation. An available MATLAB code was used as a base to develop and validate an anomaly classification model able to detect different events occurring during the precipitation process in the dissolution cell. Two variants of the model were tested on images from a dissolution test in the FTA, with a view to application of the image analysis system to quantitative characterization of the dissolution process over time. It was found that the classification model is highly accurate (&gt;90%) in detecting events occurring in the FTA test cell. The model showed potential to be used to characterise the stages of dissolution and precipitation processes, and as a proof of concept demonstrates potential for deep machine learning image analysis to be applied to kinetics of other pharmaceutical processes.</t>
  </si>
  <si>
    <t>Dissolution, Flow-through apparatus, Artificial Intelligence (AI), Machine Learning (ML), Image analysis, Image classification, Precipitation</t>
  </si>
  <si>
    <t>Alexandra R. Taseva and Tim Persoons and Deirdre M. D'Arcy</t>
  </si>
  <si>
    <t>https://www.sciencedirect.com/science/article/pii/S093964112300108X</t>
  </si>
  <si>
    <t>https://doi.org/10.1016/j.ejpb.2023.04.020</t>
  </si>
  <si>
    <t>0939-6411</t>
  </si>
  <si>
    <t>36-47</t>
  </si>
  <si>
    <t>European Journal of Pharmaceutics and Biopharmaceutics</t>
  </si>
  <si>
    <t>Application of an AI image analysis and classification approach to characterise dissolution and precipitation events in the flow through apparatus</t>
  </si>
  <si>
    <t>TASEVA202336</t>
  </si>
  <si>
    <t>Information and communication technology has revolutionized the industrial operations and productions. The industries irrespective of size, whether small or large, have felt the need of artificial intelligence and machine learning techniques to process the terabytes of data generated through sensors, actuators, industrial management systems, and web applications. These data have the characteristics of volume (terabyte) and variety (image, audio, video, graphics) and thus customized models and techniques are required for analysis and management. The advancement in computer hardware, processing power, storage capacity, and cloud computing have led to experimentation and implementation of machine learning models in industrial domain for resource optimization, operation management, and quality control. However, the industrial Data Analysts face the dilemma of selecting the affordable and easy to use machine learning frameworks that suite their need and expectations. The study investigates the open source machine learning frameworks, aligned with the industrial domain (processing data generated from Industrial Internet of Things), in terms of usage, programming languages, implementations, and future prospects.</t>
  </si>
  <si>
    <t>industrial internet of things, artificial intelligence, machine learning, deep learning, industrial 4. revolution, open source, frameworks, sensors, Tensorflow</t>
  </si>
  <si>
    <t>Asharul Islam Khan and Ali Al-Badi</t>
  </si>
  <si>
    <t>https://www.sciencedirect.com/science/article/pii/S1877050920305652</t>
  </si>
  <si>
    <t>https://doi.org/10.1016/j.procs.2020.03.127</t>
  </si>
  <si>
    <t>571-577</t>
  </si>
  <si>
    <t>170</t>
  </si>
  <si>
    <t>Open Source Machine Learning Frameworks for Industrial Internet of Things</t>
  </si>
  <si>
    <t>KHAN2020571</t>
  </si>
  <si>
    <t>The 11th International Conference on Ambient Systems, Networks and Technologies (ANT) / The 3rd International Conference on Emerging Data and Industry 4.0 (EDI40) / Affiliated Workshops</t>
  </si>
  <si>
    <t>Volatile organic compounds (VOCs) indicative of pork microbial spoilage can be quantified rapidly at trace levels using selected-ion flow-tube mass spectrometry (SIFT-MS). Packaging atmosphere is one of the factors influencing VOC production patterns during storage. On this basis, machine learning would help to process complex volatolomic data and predict pork microbial quality efficiently. This study focused on (1) investigating model generalizability based on different nested cross-validation settings, and (2) comparing the predictive power and feature importance of nine algorithms, including Artificial Neural Network (ANN), k-Nearest Neighbors, Support Vector Regression, Decision Tree, Partial Least Squares Regression, and four ensemble learning models. The datasets used contain 37 VOCs' concentrations (input) and total plate counts (TPC, output) of 350 pork samples with different storage times, including 225 pork loin samples stored under three high-O2 and three low-O2 conditions, and 125 commercially packaged products. An appropriate choice of cross-validation strategies resulted in trustworthy and relevant predictions. When trained on all possible selections of two high-O2 and two low-O2 conditions, ANNs produced satisfactory TPC predictions of unseen test scenarios (one high-O2 condition, one low-O2 condition, and the commercial products). ANN-based bagging outperformed other employed models, when TPC exceeded ca. 6 log CFU/g. VOCs including benzaldehyde, 3-methyl-1-butanol, ethanol and methyl mercaptan were identified with high feature importance. This elaborated case study illustrates great prospects of real-time detection techniques and machine learning in meat quality prediction. Further investigations on handling low VOC levels would enhance the model performance and decision making in commercial meat quality control.</t>
  </si>
  <si>
    <t>Pork storage, Volatile organic compounds, Nested cross-validation, Ensemble learning, Permutation feature importance</t>
  </si>
  <si>
    <t>Linyun Chen and Lotta Kuuliala and Mariem Somrani and Christophe Walgraeve and Kristof Demeestere and Bernard {De Baets} and Frank Devlieghere</t>
  </si>
  <si>
    <t>https://www.sciencedirect.com/science/article/pii/S0309174024000822</t>
  </si>
  <si>
    <t>https://doi.org/10.1016/j.meatsci.2024.109505</t>
  </si>
  <si>
    <t>0309-1740</t>
  </si>
  <si>
    <t>109505</t>
  </si>
  <si>
    <t>Meat Science</t>
  </si>
  <si>
    <t>Rapid and non-destructive microbial quality prediction of fresh pork stored under modified atmospheres by using selected-ion flow-tube mass spectrometry and machine learning</t>
  </si>
  <si>
    <t>CHEN2024109505</t>
  </si>
  <si>
    <t>Based on the experimental data of colorimetric indication, an artificial neural network was first established to classify the pH ranges of the intelligent food packaging device. An intelligent packaging system monitors the package product’s condition to provide information about the quality and/or safety during transport, distribution, and storage. The intelligent packaging senses and informs the conditions of the product in an easy and accessible manner, without opening the package. Food pH is strongly related to the quality of food packaged products, indicating deterioration, microbial growth, and adulteration. In the case study, the development and training of an artificial neural network (ANN) aimed to easy quality control of food products that can present alterations/adulterations from pH variation reactions, based on a functional colorimetric indicators’ response from a sustainable, intelligent packaging device (biopolymeric chitosan films) of easy and renewable source manufacturing. Chitosan intelligent films were formulated with different chitosan and natural colorimetric indicator (anthocyanin) concentrations, forming the intelligent device. The intelligent devices were immersed in a wide pH range (1.0 to 13.0) solutions, and color parameters (L*, a*, b*) variations were measured. An empirical multivariable model was developed based on artificial intelligence (ANN) to classify pH ranges through the indicator’s color variation and the chitosan and anthocyanin concentrations. The ANN of chitosan intelligent films device could ensure acceptable food quality and safety levels to provide adequate protection for consumers and facilitate trade.</t>
  </si>
  <si>
    <t>Intelligent Packaging, Machine Learning, IA, colorimetric indicator</t>
  </si>
  <si>
    <t>Isadora F. Brazolin and Felipe Matheus Mota Sousa and Flavio Vasconcelos Silva and Viktor O.C. Concha and Cristiana M.P. Yoshida</t>
  </si>
  <si>
    <t>https://www.sciencedirect.com/science/article/pii/B9780323851596503067</t>
  </si>
  <si>
    <t>https://doi.org/10.1016/B978-0-323-85159-6.50306-7</t>
  </si>
  <si>
    <t>1570-7946</t>
  </si>
  <si>
    <t>1837-1842</t>
  </si>
  <si>
    <t>Development of an ANN-based soft-sensor to estimate pH variations in Intelligent Packaging Systems with visual indicators</t>
  </si>
  <si>
    <t>BRAZOLIN20221837</t>
  </si>
  <si>
    <t>Elsevier</t>
  </si>
  <si>
    <t>14th International Symposium on Process Systems Engineering</t>
  </si>
  <si>
    <t>Yoshiyuki Yamashita and Manabu Kano</t>
  </si>
  <si>
    <t>Computer Aided Chemical Engineering</t>
  </si>
  <si>
    <t>Ultrasonic metal welding (UMW) is a key joining technology with widespread industrial applications. Condition monitoring (CM) capabilities are critically needed in UMW applications because process anomalies, such as tool degradation and workpiece surface contamination, significantly deteriorate the joining quality. Recently, machine learning models emerged as a promising tool for CM in many manufacturing applications. Yet, many existing models lack the generalizability or adaptability and cannot be directly applied to new manufacturing process configurations (i.e., domains). Although several domain generalization techniques have been proposed, their successful deployment often requires substantial training data, which can be expensive and time-consuming to collect in a single factory. Such issues may be potentially alleviated by pooling data across factories, but data sharing raises critical data privacy concerns that have prohibited data sharing for collaborative model training in the industry. To address these challenges, this paper presents a Federated Domain Generalization for Condition Monitoring (FDG-CM) framework that provides domain generalization capabilities in distributed learning while ensuring data privacy. By effectively learning a unified representation from the feature space, FDG-CM can adapt CM models for new clients (factories) with different process configurations. To demonstrate the effectiveness of FDG-CM, we investigate two distinct UMW CM tasks, including tool condition monitoring and workpiece surface condition classification. Compared with state-of-the-art federated learning algorithms, FDG-CM achieves a 5.35%–8.08% improvement in CM accuracy. FDG-CM is also shown to achieve excellent performance in challenging scenarios involving unbalanced data distributions and limited participating clients. Furthermore, by implementing the FDG-CM method on an edge–cloud architecture, we show that this method is both viable and efficient in practice. The FDG-CM framework is readily extensible to other manufacturing applications.</t>
  </si>
  <si>
    <t>Federated learning, Condition monitoring, Anomaly detection, Ultrasonic metal welding, Domain generalization, Quality control</t>
  </si>
  <si>
    <t>Ahmadreza Eslaminia and Yuquan Meng and Klara Nahrstedt and Chenhui Shao</t>
  </si>
  <si>
    <t>https://www.sciencedirect.com/science/article/pii/S0278612524002231</t>
  </si>
  <si>
    <t>https://doi.org/10.1016/j.jmsy.2024.09.023</t>
  </si>
  <si>
    <t>1-12</t>
  </si>
  <si>
    <t>Federated domain generalization for condition monitoring in ultrasonic metal welding</t>
  </si>
  <si>
    <t>ESLAMINIA20241</t>
  </si>
  <si>
    <t>Multivariate time series classification has been broadly applied in diverse domains over the past few decades. However, before applying the classification algorithms, the vast majority of current studies extract hand-engineered features that are assumed to detect local patterns in the time series. Therefore, the efficiency and precision of these classification approaches are heavily dependent on the quality of variables defined by domain experts. Recent improvements in the deep learning domain offer opportunities to avoid such an intensive hand-crafted feature engineering which is particularly important for managing the processes based on time-series data obtained from various sensor networks. In our paper, we propose a framework to extract the features in an unsupervised (or self-supervised) manner using deep learning, particularly stacked LSTM Autoencoder Networks. The compressed representation of the time-series data obtained from LSTM Autoencoders are then provided to Deep Feedforward Neural Networks for classification. We apply the proposed framework on sensor time series data from the process industry to detect the quality of the semi-finished products and accordingly predict the next production process step. To validate the efficiency of the proposed approach, we used real-world data from the steel industry.</t>
  </si>
  <si>
    <t>Deep Learning, Time Series Classification, Process Industry, Steel Surface Defect Detection</t>
  </si>
  <si>
    <t>Nijat Mehdiyev and Johannes Lahann and Andreas Emrich and David Enke and Peter Fettke and Peter Loos</t>
  </si>
  <si>
    <t>https://www.sciencedirect.com/science/article/pii/S1877050917318707</t>
  </si>
  <si>
    <t>https://doi.org/10.1016/j.procs.2017.09.066</t>
  </si>
  <si>
    <t>242-249</t>
  </si>
  <si>
    <t>114</t>
  </si>
  <si>
    <t>Time Series Classification using Deep Learning for Process Planning: A Case from the Process Industry</t>
  </si>
  <si>
    <t>MEHDIYEV2017242</t>
  </si>
  <si>
    <t>Complex Adaptive Systems Conference with Theme: Engineering Cyber Physical Systems, CAS October 30 – November 1, 2017, Chicago, Illinois, USA</t>
  </si>
  <si>
    <t>Fine blanking allows for the economic mass production of sheet metal parts of high dimensional accuracy. The smooth cut section at the sheared edge is an important quality characteristic that is, however, reduced by the formation of tearings and fractures in the cut-off zone. At present, the smooth cut section cannot be assessed immediately as no capable methods for a 100% inline quality control of sheared edges for fine blanking exist, causing high scrap rates. To address this deficit this work proposes U-Nets to segment tearings and measure the cut-off height at sheared edges. A systematic model search together with a transfer learning strategy is conducted based on a dataset of 80 images of sheared edges of fine blanked reference workpieces. After a hyperparameter optimization, trained models are able to measure the cut-off height on the test dataset with a mean relative error of 1.1% and a mean absolute error of &lt;1 px corresponding to an average measurement error of 7.5 μm. Besides the natural ability to incorporate additional disturbances in a real-world application, investigations of the reproducibility and the impact of the dataset size indicate that the proposed U-Net model is easy to set up and achieves a comparable average performance of 1.14 ± 0.31 px (17.1 ± 3.7 μm) even for non-optimal model initialization and small training datasets. For this reason, the shown approach is a promising solution for an inline machine vision system.</t>
  </si>
  <si>
    <t>Fine blanking, Deep learning, Quality assurance, Defect segmentation, Machine vision</t>
  </si>
  <si>
    <t>Dominik Wolfschläger and Jan-Henrik Woltersmann and Benjamin Montavon and Robert H. Schmitt</t>
  </si>
  <si>
    <t>https://www.sciencedirect.com/science/article/pii/S0141635922000241</t>
  </si>
  <si>
    <t>https://doi.org/10.1016/j.precisioneng.2022.01.010</t>
  </si>
  <si>
    <t>0141-6359</t>
  </si>
  <si>
    <t>129-141</t>
  </si>
  <si>
    <t>75</t>
  </si>
  <si>
    <t>Precision Engineering</t>
  </si>
  <si>
    <t>Sheared edge defect segmentation using a convolutional U-Net for quantified quality assessment of fine blanked workpieces</t>
  </si>
  <si>
    <t>WOLFSCHLAGER2022129</t>
  </si>
  <si>
    <t>Retail food packaging contains information which informs choice and can be vital to consumer health, including product name, ingredients list, nutritional information, allergens, preparation guidelines, pack weight, storage and shelf life information (use-by/best before dates). The presence and accuracy of such information is critical to ensure a detailed understanding of the product and to reduce the potential for health risks. Consequently, erroneous or illegible labeling has the potential to be highly detrimental to consumers and many other stakeholders in the supply chain. In practice, due to the high volume of food packages that go through the supply chain, mistakes do occur therefore good quality of images are needed to verify the correctness of the information. In this paper, a multi-source deep learning-based domain adaptation system is proposed and tested to identify and verify the presence and legibility of use-by date information from food packaging photos taken as part of the validation process as the products pass along the food production line. This was achieved by improving the generalization of the techniques via incorporating new loss functions and making use of multi-source datasets in order to extract domain-invariant representations for all domains and aligning distribution of all pairs of source and target domains in a common feature space, along with the class boundaries. The proposed system performed very well in the conducted experiments, for automating the verification process and reducing labeling errors that could otherwise threaten public health and contravene legal requirements for food packaging information and accuracy. Comprehensive experiments on our food packaging datasets demonstrate that the proposed multi-source deep domain adaptation method significantly improves the classification accuracy and therefore has great potential for application and beneficial impact in food manufacturing control systems.</t>
  </si>
  <si>
    <t>Deep learning, Convolutional neural networks, Multi-source domain adaptation, Optical character verification, Retail food packaging</t>
  </si>
  <si>
    <t>Mamatha Thota and Stefanos Kollias and Mark Swainson and Georgios Leontidis</t>
  </si>
  <si>
    <t>https://www.sciencedirect.com/science/article/pii/S0166361520305273</t>
  </si>
  <si>
    <t>https://doi.org/10.1016/j.compind.2020.103293</t>
  </si>
  <si>
    <t>103293</t>
  </si>
  <si>
    <t>Multi-source domain adaptation for quality control in retail food packaging</t>
  </si>
  <si>
    <t>THOTA2020103293</t>
  </si>
  <si>
    <t>Rice, which has the highest production and consumption rates worldwide, is one of the main nutrients in our country because it is economical and nutritious. Rice undergoes various stages of production from the field to the dinner tables, with the cleaning phase involving separation of rice from unwanted materials. There are different varieties of rice such as arborio, basmati, aracadaga, ipsala, and jasmine. Therefore, it is necessary to identify rice varieties based on customer demands. Rice variety identification is primarily based on its outer appearance, including color, size, and shape. In this study, 75,000 rice grain images, including 15,000 images for each variety, were considered. Using a combination of 12 morphological features, four shape features, and 90 color features obtained from five different color spaces, 106 features were extracted from the images. An analysis of variance (ANOVA) was employed to select high-rank features, which were then fed to a support vector machine (SVM) for classification. The experimental results demonstrated that the utilization of 40 high-rank features yielded impressive outcomes, with a validation accuracy of 99.89 %, cost value of 16, test accuracy of 99.81 %, and cost value of 28. These high accuracy rates are particularly noteworthy, as they indicate the robustness and reliability of the proposed methodology in distinguishing between different rice varieties with minimal error. This high level of precision is critical for practical applications, such as quality control in rice production, to ensure that customers receive the specific rice variety they demand. Implementing this methodology in real-world scenarios could significantly enhance the efficiency and accuracy of the rice variety identification processes, benefiting both producers and consumers.</t>
  </si>
  <si>
    <t>Rice variety, Identification, Color features, Texture features, Geometrical features, SVM, ANOVA</t>
  </si>
  <si>
    <t>Nabin Kumar Naik and M. Venkata Subbarao and Prabira Kumar Sethy and Santi Kumari Behera and Gyana Ranjan Panigrahi</t>
  </si>
  <si>
    <t>https://www.sciencedirect.com/science/article/pii/S2666154324004344</t>
  </si>
  <si>
    <t>https://doi.org/10.1016/j.jafr.2024.101397</t>
  </si>
  <si>
    <t>101397</t>
  </si>
  <si>
    <t>Machine learning with analysis-of-variance-based method for identifying rice varieties</t>
  </si>
  <si>
    <t>NAIK2024101397</t>
  </si>
  <si>
    <t>Increasing digitalization has revolutionized the manufacturing industry. Advances in sensor systems and artificial intelligence enable more efficient data collection and analysis. In this context, vision-based quality inspection for product quality assurance and cost reduction has become a critical part of manufacturing quality control processes. A relatively unexplored area in this context are Aanomalies in the material flow, which appear in various forms, from misplaced objects to positioning and rotation issues in all three dimensions. The complex nature of these features elaborates the use of advanced machine learning techniques. Conventional methods use binary classification to separate data into normal and anomalous classes. However, acquiring a sufficient amount of labeled anomaly data is still challenging. This work aims to investigate the effectiveness of binary classification and autoencoders for image-based anomaly detection in a frame-assembling material handling application. The two methods are evaluated in terms of their performance (ROC-AUC) in an anomaly detection task. Therefore, we designed a virtual test bench to create sufficient image data in a controlled setting. Here the rotation and position of the hook of the mounting device is varied to simulate normal and anomalous positionings. The study concludes that binary classification achieves higher accuracy than autoencoders. However, autoencoders require fewer data acquisition efforts and can detect subtle anomalies that binary classification may miss. In addition, autoencoders can improve over time with more data input but require more model engineering than image classification models. While the transferability of deep image classification models is shown in multiple applications, it remains an open question for autoencoders. The results suggest that the choice of which method to use depends on the specific requirements of the manufacturing process.</t>
  </si>
  <si>
    <t>Vision-based quality inspection, Anomaly detection, Binary classification, autoencoders, Material flow, Deep image classification models, Transfer Learning</t>
  </si>
  <si>
    <t>Patrick Ruediger-Flore and Matthias Klar and Marco Hussong and Avik Mukherjee and Moritz Glatt and Jan C. Aurich</t>
  </si>
  <si>
    <t>https://www.sciencedirect.com/science/article/pii/S2212827123009745</t>
  </si>
  <si>
    <t>https://doi.org/10.1016/j.procir.2023.09.241</t>
  </si>
  <si>
    <t>138-143</t>
  </si>
  <si>
    <t>121</t>
  </si>
  <si>
    <t>Comparing Binary Classification and Autoencoders for Vision-Based Anomaly Detection in Material Flow</t>
  </si>
  <si>
    <t>RUEDIGERFLORE2024138</t>
  </si>
  <si>
    <t>11th CIRP Global Web Conference (CIRPe 2023)</t>
  </si>
  <si>
    <t>Promoting sustainable breeding programs requires several measures, including genomic selection and continuous data recording. Digital phenotyping uses images, videos, and sensor data to continuously monitor animal activity and behaviors, such as feeding, walking, and distress, while also measuring production traits like average daily gain, loin depth, and backfat thickness. Coupled with machine learning techniques, any feature of interest can be extracted and used as phenotypes in genomic prediction models. It can also help define novel phenotypes that are hard or expensive for humans to measure. For the already recorded traits, it may add extra precision or lower phenotyping costs. One example is lameness in pigs, where digital phenotyping has allowed moving from a categorical scoring system to a continuous phenotypic scale, resulting in increased heritability and greater selection potential. Additionally, digital phenotyping offers an effective approach for generating large datasets on difficult-to-measure behavioral traits at any given time, enabling the quantification and understanding of their relationships with production traits, which may be recorded at a less frequent basis. One example is the strong, negative genetic correlation between distance traveled and average daily gain in pigs. Conversely, despite improvements in computer vision, phenotype accuracy may not be maximized for some production or carcass traits. In this review, we discuss various image processing techniques to prepare the data for the genomic evaluation models, followed by a brief description of object detection and segmentation methodology, including model selection and objective-specific modifications to the state-of-the-art models. Then, we present real-life applications of digital phenotyping for various species, and finally, we provide further challenges. Overall, digital phenotyping is a promising tool to increase the rates of genetic gain, promote sustainable genomic selection, and lower phenotyping costs. We foresee a massive inclusion of digital phenotypes into breeding programs, making it the primary phenotyping tool.</t>
  </si>
  <si>
    <t>Accurate phenotyping, Computer vision, Genomic prediction, Machine learning, Noisy data</t>
  </si>
  <si>
    <t>M. Billah and M. Bermann and M.K. Hollifield and S. Tsuruta and C.Y. Chen and E. Psota and J. Holl and I. Misztal and D. Lourenco</t>
  </si>
  <si>
    <t>https://www.sciencedirect.com/science/article/pii/S1751731125000692</t>
  </si>
  <si>
    <t>https://doi.org/10.1016/j.animal.2025.101486</t>
  </si>
  <si>
    <t>1751-7311</t>
  </si>
  <si>
    <t>101486</t>
  </si>
  <si>
    <t>animal</t>
  </si>
  <si>
    <t>Review: Genomic selection in the era of phenotyping based on digital images</t>
  </si>
  <si>
    <t>BILLAH2025101486</t>
  </si>
  <si>
    <t>The widespread implementation of computer technology has led to an increased use of Machine Vision Systems (MVS) for quality control in advanced manufacturing industries. The application of Statistical Process Control (SPC) techniques, especially control charts, is one of the most important and effective ways for fault detection in this field. Several statistical control charts have been extended to monitor images in the framework of MVS where the major aim is to improve the on-line detection ability, which is equivalent to avoid production of nonconforming products. In various industrial and non-industrial applications, control charts have been shown to be better able to detect anomalies in the underlying process(es) by integrating machine and ensemble learning techniques. However, in the field of image monitoring, approaches based on intelligent techniques have rarely been proposed. To bridge this gap and to improve the detection ability of control charts in monitoring image-based quality characteristics, this paper presents a novel control chart that combines machine learning, ensemble learning and image partitioning. In order to reach the maximum performance in Phase II SPC applications, specific designing and parameter tuning procedures are provided. The superiority of the proposed Partitioning Ensemble Control Chart (PECC) is verified by comparative analysis including conventional monitoring schemes by means of extensive simulations, in which different fault sizes and fault locations are applied to the images. Finally, a real MVS for quality control of O-rings is discussed to illustrate the practical application of the PECC.</t>
  </si>
  <si>
    <t>Control charts, Ensemble learning, Image quality control, Machine learning, Machine vision system, Statistical process control</t>
  </si>
  <si>
    <t>Ali Yeganeh and Arne Johannssen and Nataliya Chukhrova</t>
  </si>
  <si>
    <t>https://www.sciencedirect.com/science/article/pii/S0952197623014665</t>
  </si>
  <si>
    <t>https://doi.org/10.1016/j.engappai.2023.107282</t>
  </si>
  <si>
    <t>107282</t>
  </si>
  <si>
    <t>127</t>
  </si>
  <si>
    <t>The partitioning ensemble control chart for on-line monitoring of high-dimensional image-based quality characteristics</t>
  </si>
  <si>
    <t>YEGANEH2024107282</t>
  </si>
  <si>
    <t>Consumers' confidence in products of animal origin is highly subjected to the quality guarantees offered by the manufacturing and retail industries. Traditionally, meat quality evaluation has been conducted through destructive, time-consuming and chemical-dependent protocols. Smart methodologies based on the non-destructiveness and/or non-contact with the samples, such as spectroscopy-based technologies, arise as an alternative promising tool. This comprehensive overview includes literature published in the last decade applying spectroscopy-based techniques in the Visible (Vis) and near-infrared (NIR) regions of the spectrum (Vis-NIR), either individually or combined with imaging (hyperspectral imaging, HSI), to classify meat and meat products based on ante- or postmortem factors. First, a brief introduction to the fundamentals of Vis-NIRS and HSI is included. Secondly, the main applications of Vis-NIRS and HSI technologies for meat qualitative purposes only are discussed. The Vis-NIRS and HSI have been successfully used in lab scale studies (&gt; 90 % overall accuracy) to discriminate meat and meat products according to antemortem (feeding system, species, origin and breed) and postmortem (freshness, meat quality, label claims) factors. Recently, spectral data collected with handheld Vis-NIR equipment have become more frequent, although the use of portable HSI has not been widely explored. From the studies reviewed, the main concern regarding spectral data is to shorten modelling handling times, including strategies to both extract optimal wavelengths from NIR and compress spectral data from HSI. Despite the efforts made to overcome instrumentation and data processing challenges, a gap remains to be covered up to a real-time implementation in industrial line quality control.</t>
  </si>
  <si>
    <t>Visible-near-infrared spectroscopy, Hyperspectral imaging, Meat, Meat products, Classification, Machine-learning techniques</t>
  </si>
  <si>
    <t>Sara León-Ecay and Kizkitza Insausti and Ainara López-Maestresalas and Nuria Prieto</t>
  </si>
  <si>
    <t>https://www.sciencedirect.com/science/article/pii/S0309174025001548</t>
  </si>
  <si>
    <t>https://doi.org/10.1016/j.meatsci.2025.109893</t>
  </si>
  <si>
    <t>109893</t>
  </si>
  <si>
    <t>228</t>
  </si>
  <si>
    <t>Non-destructive spectroscopy-based technologies for meat and meat product discrimination - A review</t>
  </si>
  <si>
    <t>LEONECAY2025109893</t>
  </si>
  <si>
    <t>Inner-wall structures are common, and as their carrier, inner-wall-shaped parts are widely used in various fields of industry and scientific research. The inner-wall structure is usually used to transport substances such as fluid and gas, or to interact mechanically with cylindrical structures. No matter what kind of use, there is no doubt that the defects on inner-wall surfaces will directly affect their application performance, so it is necessary to detect the defects of the manufactured inner-wall-shaped parts to ensure their surface quality. The defect detection technologies based on optical principles have the obvious advantages of non-destructive, high efficiency and flexibility, and have no strict requirements on materials, so it is a popular inner-wall detection way. Because of the particularity of inner-wall structures, after obtaining the inner-wall surface information with high signal-noise ratio through the traditional qualitative detection technologies or three-dimensional quantitative detection technologies, it is necessary to design corresponding algorithms to identify and extract defects. With the development of machine learning research, defect recognition algorithms are not limited to the traditional algorithms based on defect feature design logic judgment, but also derive a new idea to identify the existence and types of defects based on machine learning training model. The accuracy of defect recognition is effectively improved. This paper analyzes and summarizes the current mainstream technologies of defect recognition based on optical principles, and summarizes the principles, key technical points and research status of various methods. According to the development characteristics of the demand for inner-wall-shaped parts, it is inferred that the development trend of inner-wall defect detection is mainly around the three directions of making the detection system on-line, quantitative and efficient.</t>
  </si>
  <si>
    <t>Optical detection technology, Inner-wall surface, Defect detection</t>
  </si>
  <si>
    <t>Lei Liu and Hongshun Zhang and Fanwei Jiao and Linlin Zhu and Xiaodong Zhang</t>
  </si>
  <si>
    <t>https://www.sciencedirect.com/science/article/pii/S0030399223002062</t>
  </si>
  <si>
    <t>https://doi.org/10.1016/j.optlastec.2023.109313</t>
  </si>
  <si>
    <t>109313</t>
  </si>
  <si>
    <t>Review of optical detection technologies for inner-wall surface defects</t>
  </si>
  <si>
    <t>LIU2023109313</t>
  </si>
  <si>
    <t>Tianyun,Du</t>
  </si>
  <si>
    <t>Thi,Thoa,Mac</t>
  </si>
  <si>
    <t>Houzhang,Fang; Mingjiang,Xia; Hehui,Liu; Yi,Chang; Liming,Wang; Xiyang,Liu</t>
  </si>
  <si>
    <t>Wenjie,Mao; Hu,Wu; Shilong,Xie; Linyuxuan,Li; Xianhai,Yang</t>
  </si>
  <si>
    <t>Shengzhe,Wang; Ziyan,Xu; Chaoqun,Wu; Lin,Hua; Dahu,Zhu</t>
  </si>
  <si>
    <t>Beatriz,Gil; Arroyo; Juan,Marcos,Sanz; Ángel,Arroyo; Daniel,Urda; Nuño,Basurto; Álvaro,Herrero</t>
  </si>
  <si>
    <t>Zhenrong,Wang; Weifeng,Li; Miao,Wang; Baohui,Liu; Tongzhi,Niu; Bin,Li</t>
  </si>
  <si>
    <t>Fotios,Panagiotis,Basamakis; Angelos,Christos,Bavelos; Dimosthenis,Dimosthenopoulos; Apostolis,Papavasileiou; Sotiris,Makris</t>
  </si>
  <si>
    <t>Wuzhen,Huang; Chi,Zhang; Xian,Wu; Jianyun,Shen; Yuan,Li</t>
  </si>
  <si>
    <t>Xin,Zhou; Yongchao,Zhang; Zhaohui,Ren; Tianchuan,Mi; Zeyu,Jiang; Tianzhuang,Yu; Shihua,Zhou</t>
  </si>
  <si>
    <t>Yuxi,Xie; Xiang,Xu; ShiYan,Liu</t>
  </si>
  <si>
    <t>Ashfakul,Karim,Kausik; Adib,Bin,Rashid; Ramisha,Fariha,Baki; Md,Mifthahul,{Jannat,Maktum}</t>
  </si>
  <si>
    <t>Xiaopeng,Wang; Baoxin,Zhang; Xinghua,Yu</t>
  </si>
  <si>
    <t>Ali,Zia; Muhammad,Husnain; Sally,Buck; Jonathan,Richetti; Elizabeth,Hulm; Jean; Philippe,Ral; Vivien,Rolland; Xavier,Sirault</t>
  </si>
  <si>
    <t>Chen,Li; Haoxin,Yan; Xiang,Qian; Shidong,Zhu; Peiyuang,Zhu; Chengwei,Liao; Haoyang,Tian; Xiu,Li; Xiaohao,Wang; Xinghui,Li</t>
  </si>
  <si>
    <t>Shaojie,Yang; Xiang,Li; Xiaodong,Jia; Yinglu,Wang; Haodong,Zhao; Jay,Lee</t>
  </si>
  <si>
    <t>Milad,Eshkevari; Mustafa,{Jahangoshai,Rezaee}; Marzieh,Zarinbal; Hamidreza,Izadbakhsh</t>
  </si>
  <si>
    <t>Mohamed,Slim,Werda; Hamza,Taibi; Khalid,Kouiss; Ahmed,Chebak; Saif,{Ben,Halima}; Michael,Decottignies; Carey,Dilliott</t>
  </si>
  <si>
    <t>Thomas,Vial; Farah,Dhouib; Louison,Roger; Annabelle,Blangero; Frédéric,Duvivier; Karim,Sayadi; Marisa,N.,Faraggi</t>
  </si>
  <si>
    <t>Danilo,Avola; Marco,Cascio; Luigi,Cinque; Alessio,Fagioli; Gian,Luca,Foresti; Marco,Raoul,Marini; Fabrizio,Rossi</t>
  </si>
  <si>
    <t>Laura,Pahren; Paul,Thomas; Xiaodong,Jia; Jay,Lee</t>
  </si>
  <si>
    <t>Yaoxuan,Zhu; Amir,Rashid; Tomas,Österlind; Andreas,Archenti</t>
  </si>
  <si>
    <t>Hyungjung,Kim; Woo; Kyun,Jung; Young; Chul,Park; Jae; Won,Lee; Sung; Hoon,Ahn</t>
  </si>
  <si>
    <t>Justus,Zipfel; Felix,Verworner; Marco,Fischer; Uwe,Wieland; Mathias,Kraus; Patrick,Zschech</t>
  </si>
  <si>
    <t>Nasir,Ud,Din; Li,Zhang; Yunhao,Zhou; Ziliang,Chen; Yuhui,Yao; Zihan,Yang; Yatao,Yang</t>
  </si>
  <si>
    <t>Kimerly,A.,Powell; Laura,R.,Bohrer; Nicholas,E.,Stone; Bradley,Hittle; Kristin,R.,Anfinson; Viviane,Luangphakdy; George,Muschler; Robert,F.,Mullins; Edwin,M.,Stone; Budd,A.,Tucker</t>
  </si>
  <si>
    <t>Ruichen,Ma; Jinglong,Chen; Yong,Feng; Zitong,Zhou; Jingsong,Xie</t>
  </si>
  <si>
    <t>Nengsheng,Bao; Yuchen,Fan; Zhaopeng,Luo; Chaoping,Li; Alessandro,Simeone; Chunsheng,Zhang</t>
  </si>
  <si>
    <t>Rasoul,Ameri; Chung; Chian,Hsu; Shahab,S.,Band</t>
  </si>
  <si>
    <t>Iris,Gräßler; Michael,Hieb</t>
  </si>
  <si>
    <t>Heng,Wu; Lingxiang,Zeng; Meiyun,Chen; Tao,Wang; Chunhua,He; Huapan,Xiao; Shaojuan,Luo</t>
  </si>
  <si>
    <t>Francisco,{López,de,la,Rosa}; José,L.,Gómez; Sirvent; Rafael,Morales; Roberto,Sánchez; Reolid; Antonio,Fernández; Caballero</t>
  </si>
  <si>
    <t>Tongjia,Zhang; Chengrui,Zhang; Yanjie,Wang; Xiaofu,Zou; Tianliang,Hu</t>
  </si>
  <si>
    <t>Hongbin,Zhang; Dong,Pan; Jianhua,Liu; Zhaohui,Jiang</t>
  </si>
  <si>
    <t>Marius,Singler; Akshay,Patil; Linda,Ney; Andreas,Lorenz; Sebastian,Tepner; Florian,Clement</t>
  </si>
  <si>
    <t>Hui,Zhang; HongXu,Zhang; ShouRong,Wu; XingChu,Gong; JieQiang,Zhu; JiZhong,Yan; Yong,Jiang</t>
  </si>
  <si>
    <t>Priyankkumar,Dhrangdhariya; Parvesh,Saini; Soumyadipta,Maiti; Beena,Rai</t>
  </si>
  <si>
    <t>Hubert,Würschinger; Matthias,Mühlbauer; Michael,Winter; Michael,Engelbrecht; Nico,Hanenkamp</t>
  </si>
  <si>
    <t>Xingjun,Dong; Changsheng,Zhang; Junhao,Wang; Yao,Chen; Dawei,Wang</t>
  </si>
  <si>
    <t>Shashi,Bhushan,Jha; Radu,F.,Babiceanu</t>
  </si>
  <si>
    <t>Ingemar,Karlsson; Masood,Fathi; Göran,Grahn; Andreas,Björnsson; Ebba,Wallin</t>
  </si>
  <si>
    <t>Lei,Yang; Shuai,Xu; Junfeng,Fan; En,Li; Yanhong,Liu</t>
  </si>
  <si>
    <t>Emre,Guclu; ilhan,Aydin; Erhan,Akin</t>
  </si>
  <si>
    <t>Zheli,Song; Yuanbo,Li; Hongyuan,Zhao; Xiaogang,Liu; Hailong,Ding; Qiansu,Ding; Dongna,Ma; Shuangping,Liu; Jian,Mao</t>
  </si>
  <si>
    <t>Kening,Zhang; Yung,Po,Tsang; Carman,K.M.,Lee; C.H.,Wu</t>
  </si>
  <si>
    <t>Mehdi,Heydari; Alireza,Alinezhad; Behnam,Vahdani</t>
  </si>
  <si>
    <t>Kaki,Ramesh; Sandip,Deshmukh; Tathagata,Ray; Chandu,Parimi</t>
  </si>
  <si>
    <t>Rongge,Xu; Ruiyang,Hao; Biqing,Huang</t>
  </si>
  <si>
    <t>Wei,Wang; Hongyun,Zhao; Biao,Yang; Fuyun,Liu; Lianfeng,Wei; Zengqiang,Niu; Guojie,Lu; Qiao,Wang; Xiaoguo,Song; Caiwang,Tan</t>
  </si>
  <si>
    <t>Weijie,Liu; Jie,Hu; Jin,Qi</t>
  </si>
  <si>
    <t>Ru,Yang; Yaoke,Wang; Shuheng,Liao; Ping,Guo</t>
  </si>
  <si>
    <t>Limiao,Deng; Juan,Li; Zhongzhi,Han</t>
  </si>
  <si>
    <t>Jianhao,Ruan; Yifan,Qie; Nabil,Anwer; Yuehong,Yin</t>
  </si>
  <si>
    <t>Josefine,Monnet; Oliver,Petrovic; Werner,Herfs</t>
  </si>
  <si>
    <t>Mohsen,Soori; Fooad,Karimi,Ghaleh,Jough; Roza,Dastres; Behrooz,Arezoo</t>
  </si>
  <si>
    <t>Tan,Zhang; Zihe,Wang; Fengwei,Li; Haoyang,Zhong; Xuejuan,Hu; Wenjun,Zhang; Dan,Zhang; Xiaoxu,Liu</t>
  </si>
  <si>
    <t>Feyza,Cerezci; Serap,Kazan; Muhammed,Ali,Oz; Cemil,Oz; Tugrul,Tasci; Selman,Hizal; Caglayan,Altay</t>
  </si>
  <si>
    <t>Guizhong,Fu; Jiaao,Chen; Shikang,Qian; Jing,Miao; Jinbin,Li; Quansheng,Jiang; Qixin,Zhu; Yehu,Shen</t>
  </si>
  <si>
    <t>Ruo; Syuan,Mei; Christopher,H.,Conway; Miles,V.,Bimrose; William,P.,King; Chenhui,Shao</t>
  </si>
  <si>
    <t>Bowei,Duan; Dongcheng,Wang; Yuehua,Ma; Guodong,Wang; Hongmin,Liu</t>
  </si>
  <si>
    <t>Nadji,Hadroug; Amel,Sabrine,Amari; Walaa,Alayed; Abdelhamid,Iratni; Ahmed,Hafaifa; Ilhami,Colak</t>
  </si>
  <si>
    <t>Kelly,O’Brien; Jacqueline,Humphries</t>
  </si>
  <si>
    <t>Xinrui,Wang; Zhenda,Liu; Xiao,Lin; Yanlong,Hong; Lan,Shen; Lijie,Zhao</t>
  </si>
  <si>
    <t>Min,Ji; Wei,Zhang; Jia; kai,Han; Hu,Miao; Xing; liang,Diao; Guo; fu,Wang</t>
  </si>
  <si>
    <t>Zheng,Liu; Gunther,Notni</t>
  </si>
  <si>
    <t>Xiangwen,Shi; Shaobing,Zhang; Miao,Cheng; Lian,He; Xianghong,Tang; Zhe,Cui</t>
  </si>
  <si>
    <t>Zhengxiao,Yu; Ninshu,Ma; Hao,Lu; Hetong,Yang; Weihua,Liu; Ye,Li</t>
  </si>
  <si>
    <t>Michalis,Ntoulmperis; Paolo,Catti; Silvia,Discepolo; Wilhelm,van,de,Kamp; Paolo,Castellini; Nikolaos,Nikolakis; Kosmas,Alexopoulos</t>
  </si>
  <si>
    <t>Yue,Huang; Zhen,Chen; Zhaoxiang,Chen; Di,Zhou; Ershun,Pan</t>
  </si>
  <si>
    <t>Ying,Yang; Liang,Qi; Guanhua,Xu; Zheng,Li; Yi,Tao</t>
  </si>
  <si>
    <t>Jianbo,Yu; Xiaoyun,Zheng; Jiatong,Liu</t>
  </si>
  <si>
    <t>Huseyin,Coskun; Tuncay,Yi̇ği̇t; İsmail,Serkan,Üncü</t>
  </si>
  <si>
    <t>Mengzhen,Liu; Haotian,Li; Hongyuan,Zhou; Hong,Zhang; Guangyan,Huang</t>
  </si>
  <si>
    <t>N.,{O’,Mahony}; Sean,Campbell; Anderson,Carvalho; L.,Krpalkova; Gustavo,Velasco,Hernandez; Suman,Harapanahalli; D.,Riordan; J.,Walsh</t>
  </si>
  <si>
    <t>Milad,Ashourpour; Ghazaleh,Azizpour</t>
  </si>
  <si>
    <t>Vikanksh,Nath; Chiranjoy,Chattopadhyay; K.A.,Desai</t>
  </si>
  <si>
    <t>Zelong,Qiao; Mingxing,Lin; Jie,Lin; Dejia,Ding</t>
  </si>
  <si>
    <t>Wuqin,Tang; Qiang,Yang; Wenjun,Yan</t>
  </si>
  <si>
    <t>Yuyang,Guo; Jingliang,Wei; Xinglong,Feng</t>
  </si>
  <si>
    <t>Loukas,Prezas; George,Michalos; Zoi,Arkouli; Antonis,Katsikarelis; Sotiris,Makris</t>
  </si>
  <si>
    <t>Wuqin,Tang; Qiang,Yang; Zhou,Dai; Wenjun,Yan</t>
  </si>
  <si>
    <t>Abdul,Mujeeb; Wenting,Dai; Marius,Erdt; Alexei,Sourin</t>
  </si>
  <si>
    <t>Wenqi,Cui; Kechen,Song; Xiujian,Jia; Hongshu,Chen; Yu,Zhang; Yunhui,Yan; Wenying,Jiang</t>
  </si>
  <si>
    <t>Tingrui,Sun; Zhiwei,Li; Xinjie,Xiao; Zhihui,Guo; Wenle,Ning; Tingting,Ding</t>
  </si>
  <si>
    <t>Melvyn,L.,Smith; Lyndon,N.,Smith; Mark,F.,Hansen</t>
  </si>
  <si>
    <t>Yuming,Liu; Yu,Ren; Qingyuan,Lin; Wencai,Yu; Wei,Pan; Aihua,Su; Yong,Zhao</t>
  </si>
  <si>
    <t>ZhengWei,Gong; Jun,Song; Ping,Zhang</t>
  </si>
  <si>
    <t>Radhwan,A.A.,Saleh; H.,Metin,Ertunç</t>
  </si>
  <si>
    <t>Andrei; Alexandru,Tulbure; Adrian; Alexandru,Tulbure; Eva; Henrietta,Dulf</t>
  </si>
  <si>
    <t>Javier,Villalba; Diez; Joaquín,Ordieres; Meré; Ana,González; Marcos; Aintzane,Soto,Larzabal</t>
  </si>
  <si>
    <t>Jinwoo,Park; Jaehyeong,Lee; Jongpil,Jeong</t>
  </si>
  <si>
    <t>M.,Singler; M.,Burgert; R.,Preu; F.,Clement; A.,Lorenz</t>
  </si>
  <si>
    <t>Karsten,Weiher; Sebastian,Rieck; Hannes,Pankrath; Florian,Beuss; Michael,Geist; Jan,Sender; Wilko,Fluegge</t>
  </si>
  <si>
    <t>Bin,Zi; Kai,Tang; Yuan,Li; Kai,Feng; Yongkui,Liu; Lihui,Wang</t>
  </si>
  <si>
    <t>Aditya,M.,Deshpande; Ali,A.,Minai; Manish,Kumar</t>
  </si>
  <si>
    <t>Prabira,Kumar,Sethy; Laxminarayana,Korada; Santi,Kumari,Behera; Akshay,Shirole; Rajat,Amat; Aziz,Nanthaamornphong</t>
  </si>
  <si>
    <t>Keyu,Chen; Zhaoyang,Zeng; Jianfei,Yang</t>
  </si>
  <si>
    <t>Fenghua,Zhang; Zhehan,Chen</t>
  </si>
  <si>
    <t>Jens,Popper; Carsten,Harms; Martin,Ruskowski</t>
  </si>
  <si>
    <t>Pinku,Chandra,Nath; Awdhesh,Kumar,Mishra; Ramesh,Sharma; Biswanath,Bhunia; Bishwambhar,Mishra; Ajita,Tiwari; Prakash,Kumar,Nayak; Minaxi,Sharma; Tamanna,Bhuyan; Sushant,Kaushal; Yugal,Kishore,Mohanta; Kandi,Sridhar</t>
  </si>
  <si>
    <t>Yuta,Imai; Kei,Yoshida; Megumi,Matsumoto; Mai,Okada; Kei,Kanie; Kazunori,Shimizu; Hiroyuki,Honda; Ryuji,Kato</t>
  </si>
  <si>
    <t>Arthur,Behenck,Aramburu; Joziel,Aparecido,{da,Cruz}; Amanda,Albertin,{Xavier,da,Silva}; Andrey,Pereira,Acosta; Larissa,Queiroz,Minillo; Rafael,{de,Avila,Delucis}</t>
  </si>
  <si>
    <t>Yatao,Yang; Runze,Yang; Longhui,Pan; Junxian,Ma; Yishuang,Zhu; Tao,Diao; Li,Zhang</t>
  </si>
  <si>
    <t>Lei,Wang; Guodao,Sun; Yunchao,Wang; Ji,Ma; Xiaomin,Zhao; Ronghua,Liang</t>
  </si>
  <si>
    <t>Rohan,Singh; Hamid,Ebrahimi,Orimi; Praveen,Kumar,{Raju,Pedabaliyarasimhuni}; Corinne,Hoesli; Moncef,Chioua</t>
  </si>
  <si>
    <t>Rani,Puthukulangara,Ramachandran; Alain,Clément; Chyngyz,Erkinbaev</t>
  </si>
  <si>
    <t>J.,Barbau; E.,Viey</t>
  </si>
  <si>
    <t>Sérgio,Luís,de,Castro,Júnior; Ana,Elisa,Custódio,Montes,Candido; Ana,Carolina,de,Sousa,Silva; Iran,José,Oliveira,{da,Silva}</t>
  </si>
  <si>
    <t>Debapam,Saha; Mrutyunjay,Padhiary; Naveen,Chandrakar</t>
  </si>
  <si>
    <t>Kun,Wang; Zhen,Wang; Hongmei,Xu; Zuoping,Lan; Xingyu,Lin; Jianbing,Ren; Songtao,Kong</t>
  </si>
  <si>
    <t>Liang,Liang; Minliang,Liu; Wei,Sun</t>
  </si>
  <si>
    <t>Yifan,Zhou; Raphaël,Maître; Mélanie,Hupel; Gwenn,Trotoux; Damien,Penguilly; François,Mariette; Lydia,Bousset; Anne; Marie,Chèvre; Nicolas,Parisey</t>
  </si>
  <si>
    <t>Walaa,Abd; Elaziem; Moustafa,A.,Darwish; Atef,Hamada; Walid,M.,Daoush</t>
  </si>
  <si>
    <t>Tonglei,Cao; Kechen,Song; Likun,Xu; Hu,Feng; Yunhui,Yan; Jingbo,Guo</t>
  </si>
  <si>
    <t>Pedram,Yousefian; Clive,A.,Randall</t>
  </si>
  <si>
    <t>Jože,M.,Rožanec; Elena,Trajkova; Paulien,Dam; Blaž,Fortuna; Dunja,Mladenić</t>
  </si>
  <si>
    <t>Jiajun,Zhou; Shunfan,Hu; Xudong,Ren; Maogang,Li; Yanyan,Xu; Tianlong,Zhang; Hongsheng,Tang; Hua,Li</t>
  </si>
  <si>
    <t>Songguang,Zhao; Selorm,Yao; Say,Solomon,Adade; Zhen,Wang; Tianhui,Jiao; Qin,Ouyang; Huanhuan,Li; Quansheng,Chen</t>
  </si>
  <si>
    <t>Rui,Qin; Zhifen,Zhang; James,Marcus,Griffin; Jing,Huang; Guangrui,Wen; Weifeng,He; Xuefeng,Chen</t>
  </si>
  <si>
    <t>Fan,Lin; Dengjie,Chen; Caihua,Lu; Jincheng,He</t>
  </si>
  <si>
    <t>Anesu,Nyabadza; Lola,Azoulay; Younes; Mercedes,Vazquez; Dermot,Brabazon</t>
  </si>
  <si>
    <t>Fangye,Zeng; Min,Zhang; Chung,Lim,Law; Jiacong,Lin</t>
  </si>
  <si>
    <t>Maremys,Galindo; Salcedo; Altagracia,Pertúz; Moreno; Stefania,Guzmán; Castillo; Yulineth,Gómez; Charris; Alfonso,R.,Romero; Conrado</t>
  </si>
  <si>
    <t>H.,Ochiai; K.,Teranishi; K.,Toda; K.,Sugimoto; S.,Ota</t>
  </si>
  <si>
    <t>Ana,M.,Pérez; Calabuig; Sandra,Pradana; López; Sandra,Lopez; Ortega; Laura,Otero; John,C.,Cancilla; José,S.,Torrecilla</t>
  </si>
  <si>
    <t>Xiangyu,Ma; Nada,Kittikunakorn; Bradley,Sorman; Hanmi,Xi; Antong,Chen; Mike,Marsh; Arthur,Mongeau; Nicolas,Piché; Robert,O.,Williams; Daniel,Skomski</t>
  </si>
  <si>
    <t>Yanfeng,Gong; Hongliang,Shao; Jun,Luo; Zhixue,Li</t>
  </si>
  <si>
    <t>Jože,M.,Rožanec; Karel,Križnar; Elias,Montini; Vincenzo,Cutrona; Erik,Koehorst; Blaž,Fortuna; Dunja,Mladenić; Christos,Emmanouilidis</t>
  </si>
  <si>
    <t>Georgios,Konstantopoulos; Elias,P.,Koumoulos; Costas,A.,Charitidis</t>
  </si>
  <si>
    <t>G.R.,Nikhade; P.,Khandelwal; Pravinkumar,Sonsare; Kishore,Yadlapati; SSSR,Sarathbabu,Duvvuri</t>
  </si>
  <si>
    <t>Kampanart,Huanbutta; Kanokporn,Burapapadh; Pakorn,Kraisit; Pornsak,Sriamornsak; Thittaporn,Ganokratanaa; Kittipat,Suwanpitak; Tanikan,Sangnim</t>
  </si>
  <si>
    <t>Jingxian,An; Zhipeng,Zhang; Yuan,Yao</t>
  </si>
  <si>
    <t>Yuquan,Meng; Kuan; Chieh,Lu; Zhiqiao,Dong; Shichen,Li; Chenhui,Shao</t>
  </si>
  <si>
    <t>Wenyang,Jia; Saskia,{van,Ruth}; Nigel,Scollan; Anastasios,Koidis</t>
  </si>
  <si>
    <t>Kimber,Wise; Trent,Wedding; Jamie,Selby; Pham</t>
  </si>
  <si>
    <t>A.,Silge; Karina,Weber; D.,Cialla; May; L.,Müller; Bötticher; D.,Fischer; J.,Popp</t>
  </si>
  <si>
    <t>Mathieu,Marsot; Jiangqiang,Mei; Xiaocai,Shan; Liyong,Ye; Peng,Feng; Xuejun,Yan; Chenfan,Li; Yifan,Zhao</t>
  </si>
  <si>
    <t>Elham,Mohammadi; Mohammadreza,Rahimian; Bahman,Panahi</t>
  </si>
  <si>
    <t>Rishi,Kumar; Omkar,Patil; Karthik,{Nath,S}; Kuldip,Singh,Sangwan; Rajneesh,Kumar</t>
  </si>
  <si>
    <t>Debotyam,Maity; Jordan,Ciezobka</t>
  </si>
  <si>
    <t>Rangel,S.,Marinho; Alysson,A.N.,Silva; Clíssia,B.,Mastrangelo; Ana,J.,Prestes; Maria,de,L.Z.,Costa; Claudio,F.M.,Toledo; Thiago,Mastrangelo</t>
  </si>
  <si>
    <t>Daniel,Weimer; Bernd,Scholz; Reiter; Moshe,Shpitalni</t>
  </si>
  <si>
    <t>Tripti,Joshi; Hansa,Sehgal; Sonakshi,Puri; ,Karnika; Tanmaya,Mahapatra; Mukul,Joshi; P.R.,Deepa; Pankaj,Kumar,Sharma</t>
  </si>
  <si>
    <t>M.,Waqar,Akram; Guiqiang,Li; Yi,Jin; Xiao,Chen; Changan,Zhu; Xudong,Zhao; Abdul,Khaliq; M.,Faheem; Ashfaq,Ahmad</t>
  </si>
  <si>
    <t>M; Mahdi,Naddaf; Sh; Sadra,Naddaf; Sh; Hassan,Zargarzadeh; Sayyed,M.,Zahiri; Maxim,Dalton; Gabriel,Elpers; Amir,R.,Kashani</t>
  </si>
  <si>
    <t>Alexandra,R.,Taseva; Tim,Persoons; Deirdre,M.,D'Arcy</t>
  </si>
  <si>
    <t>Asharul,Islam,Khan; Ali,Al; Badi</t>
  </si>
  <si>
    <t>Linyun,Chen; Lotta,Kuuliala; Mariem,Somrani; Christophe,Walgraeve; Kristof,Demeestere; Bernard,{De,Baets}; Frank,Devlieghere</t>
  </si>
  <si>
    <t>Isadora,F.,Brazolin; Felipe,Matheus,Mota,Sousa; Flavio,Vasconcelos,Silva; Viktor,O.C.,Concha; Cristiana,M.P.,Yoshida</t>
  </si>
  <si>
    <t>Ahmadreza,Eslaminia; Yuquan,Meng; Klara,Nahrstedt; Chenhui,Shao</t>
  </si>
  <si>
    <t>Nijat,Mehdiyev; Johannes,Lahann; Andreas,Emrich; David,Enke; Peter,Fettke; Peter,Loos</t>
  </si>
  <si>
    <t>Dominik,Wolfschläger; Jan; Henrik,Woltersmann; Benjamin,Montavon; Robert,H.,Schmitt</t>
  </si>
  <si>
    <t>Mamatha,Thota; Stefanos,Kollias; Mark,Swainson; Georgios,Leontidis</t>
  </si>
  <si>
    <t>Nabin,Kumar,Naik; M.,Venkata,Subbarao; Prabira,Kumar,Sethy; Santi,Kumari,Behera; Gyana,Ranjan,Panigrahi</t>
  </si>
  <si>
    <t>Patrick,Ruediger; Flore; Matthias,Klar; Marco,Hussong; Avik,Mukherjee; Moritz,Glatt; Jan,C.,Aurich</t>
  </si>
  <si>
    <t>M.,Billah; M.,Bermann; M.K.,Hollifield; S.,Tsuruta; C.Y.,Chen; E.,Psota; J.,Holl; I.,Misztal; D.,Lourenco</t>
  </si>
  <si>
    <t>Ali,Yeganeh; Arne,Johannssen; Nataliya,Chukhrova</t>
  </si>
  <si>
    <t>Sara,León; Ecay; Kizkitza,Insausti; Ainara,López; Maestresalas; Nuria,Prieto</t>
  </si>
  <si>
    <t>Lei,Liu; Hongshun,Zhang; Fanwei,Jiao; Linlin,Zhu; Xiaodong,Zhang</t>
  </si>
  <si>
    <t>Type of Study</t>
  </si>
  <si>
    <t>SJR</t>
  </si>
  <si>
    <t>CiteScore</t>
  </si>
  <si>
    <t>-</t>
  </si>
  <si>
    <t>No Access</t>
  </si>
  <si>
    <t>Review</t>
  </si>
  <si>
    <t>Defect Detection</t>
  </si>
  <si>
    <t>Automotive</t>
  </si>
  <si>
    <t>Anomaly Detection</t>
  </si>
  <si>
    <t>YOLOv8</t>
  </si>
  <si>
    <t>CNN</t>
  </si>
  <si>
    <t>Aerospace</t>
  </si>
  <si>
    <t>Welding</t>
  </si>
  <si>
    <t>Multiple</t>
  </si>
  <si>
    <t>Food</t>
  </si>
  <si>
    <t>Medicine</t>
  </si>
  <si>
    <t>Mechanical Engineering</t>
  </si>
  <si>
    <t>NEU-DET; DAGM2007; GC10-DET</t>
  </si>
  <si>
    <t>Steel</t>
  </si>
  <si>
    <t>Textile</t>
  </si>
  <si>
    <t>GDXray; RSSDs; SD-saliency-900</t>
  </si>
  <si>
    <t>Pig Face Detection</t>
  </si>
  <si>
    <t>YOLO</t>
  </si>
  <si>
    <t>O-Rings</t>
  </si>
  <si>
    <t>YOLOv5</t>
  </si>
  <si>
    <t>Carrots</t>
  </si>
  <si>
    <t>GC10-DET</t>
  </si>
  <si>
    <t>ResNet50</t>
  </si>
  <si>
    <t>X-SDD</t>
  </si>
  <si>
    <t>EfficientNetB6</t>
  </si>
  <si>
    <t>Convolutional U-Net</t>
  </si>
  <si>
    <t>PointNet++</t>
  </si>
  <si>
    <t>MFGNet-gear</t>
  </si>
  <si>
    <t>Siamese CNN</t>
  </si>
  <si>
    <t>NEU-DET</t>
  </si>
  <si>
    <t>True</t>
  </si>
  <si>
    <t>False</t>
  </si>
  <si>
    <t>Steel Trailer Arm</t>
  </si>
  <si>
    <t>Model or Method Publication</t>
  </si>
  <si>
    <t>Context of Manufacturing is missing; Tissue samples</t>
  </si>
  <si>
    <t>Tissue Sample</t>
  </si>
  <si>
    <t>Motor Oil</t>
  </si>
  <si>
    <t>Motor Oil Production</t>
  </si>
  <si>
    <t>EC3</t>
  </si>
  <si>
    <t>!IC2</t>
  </si>
  <si>
    <t>EC1</t>
  </si>
  <si>
    <t>LSTM-CNN TUNED</t>
  </si>
  <si>
    <t>Dataset Size</t>
  </si>
  <si>
    <t>EC4</t>
  </si>
  <si>
    <t>Sawn Timber</t>
  </si>
  <si>
    <t>Timber</t>
  </si>
  <si>
    <t>Dataset Split</t>
  </si>
  <si>
    <t>80/20</t>
  </si>
  <si>
    <t>Dataset Name</t>
  </si>
  <si>
    <t>640 x 640</t>
  </si>
  <si>
    <t>Add-On</t>
  </si>
  <si>
    <t>In-Line</t>
  </si>
  <si>
    <t>Consumer Goods</t>
  </si>
  <si>
    <t>Toothbrush Bristles</t>
  </si>
  <si>
    <t>YOLOv5s</t>
  </si>
  <si>
    <t>3840 x 2748</t>
  </si>
  <si>
    <t>12.13/14.44/73.43</t>
  </si>
  <si>
    <t>Aluminium Alloys</t>
  </si>
  <si>
    <t>Metal Industry</t>
  </si>
  <si>
    <t>Faster R-CNN</t>
  </si>
  <si>
    <t>ResNet101</t>
  </si>
  <si>
    <t>50/50</t>
  </si>
  <si>
    <t>Short edge between 600 - 1000</t>
  </si>
  <si>
    <t>Aeronautics Composite Materials</t>
  </si>
  <si>
    <t>EC/!IC</t>
  </si>
  <si>
    <t>Skin Model Shapes</t>
  </si>
  <si>
    <t>Mechanical Parts</t>
  </si>
  <si>
    <t>Skin Model Shape (Simulation)</t>
  </si>
  <si>
    <t>Magnetic Tiles</t>
  </si>
  <si>
    <t>REC</t>
  </si>
  <si>
    <t>Measurement Time (ms)</t>
  </si>
  <si>
    <t>SqueezeNet</t>
  </si>
  <si>
    <t>Power Battery</t>
  </si>
  <si>
    <t>224 x 224</t>
  </si>
  <si>
    <t>Defective Classified</t>
  </si>
  <si>
    <t>52/24/24</t>
  </si>
  <si>
    <t>FPR</t>
  </si>
  <si>
    <t>Electrical Engineering</t>
  </si>
  <si>
    <t>SMD-PCB</t>
  </si>
  <si>
    <t>CNN; PatchCore; MobileNet v3</t>
  </si>
  <si>
    <t>89/11</t>
  </si>
  <si>
    <t>300 x 300</t>
  </si>
  <si>
    <t>Quantized SSD Mobilenet</t>
  </si>
  <si>
    <t>MAS-GAN</t>
  </si>
  <si>
    <t>https://www.mdpi.com/1424-8220/20/6/1562</t>
  </si>
  <si>
    <t>GC10-DET; Damaged Belt (Selfmade)</t>
  </si>
  <si>
    <t>Dataset Creation</t>
  </si>
  <si>
    <t>Manufacturing and Production</t>
  </si>
  <si>
    <t>EC2</t>
  </si>
  <si>
    <t>512 x 512</t>
  </si>
  <si>
    <t>Main objective: Expansion of data sets (with MAS-GAN)</t>
  </si>
  <si>
    <t>MIFCNN</t>
  </si>
  <si>
    <t>Audio Features</t>
  </si>
  <si>
    <t>80/20/5 (5 out of the 80)</t>
  </si>
  <si>
    <t>IoU</t>
  </si>
  <si>
    <t>Gear Tooth</t>
  </si>
  <si>
    <t>Gear Manufacturing</t>
  </si>
  <si>
    <t>Swin model</t>
  </si>
  <si>
    <t>DAGM2007</t>
  </si>
  <si>
    <t>https://link.springer.com/article/10.1007/s00371-018-1588-5</t>
  </si>
  <si>
    <t>Name</t>
  </si>
  <si>
    <t>Gear (Selfmade); [DAGM2007; Magnetic Tile (MT)]</t>
  </si>
  <si>
    <t>Milling Cutter</t>
  </si>
  <si>
    <t>Tool</t>
  </si>
  <si>
    <t>YOLOv3-tiny</t>
  </si>
  <si>
    <t>60/20/20</t>
  </si>
  <si>
    <t>3840 x 2160</t>
  </si>
  <si>
    <t>3D Robot Arm positioning of large parts</t>
  </si>
  <si>
    <t>Pig</t>
  </si>
  <si>
    <t>Agricultural</t>
  </si>
  <si>
    <t>!IC3</t>
  </si>
  <si>
    <t>Cauliflower</t>
  </si>
  <si>
    <t>ESDIs-SOD</t>
  </si>
  <si>
    <t>ESDIs-SOD; Crack500; NRSD-MN; DAGM</t>
  </si>
  <si>
    <t>Crack500</t>
  </si>
  <si>
    <t>DAGM</t>
  </si>
  <si>
    <t>NRSD-MN</t>
  </si>
  <si>
    <t>https://github.com/VDT-2048/ETD</t>
  </si>
  <si>
    <t>https://ieeexplore.ieee.org/abstract/document/8694955?casa_token=qFtFO4S3G_QAAAAA:V4RHdHrABBYw3qpJzlO0vu4nlFH_vTJaubQIHErfgrxtoHo2dP9MukO2G_ixbI3TLY_j8VEFP56t</t>
  </si>
  <si>
    <t>https://ieeexplore.ieee.org/document/9285332</t>
  </si>
  <si>
    <t>https://ieeexplore.ieee.org/document/4579745</t>
  </si>
  <si>
    <t>256 x 256</t>
  </si>
  <si>
    <t>66/34</t>
  </si>
  <si>
    <t>USB Plug</t>
  </si>
  <si>
    <t>On Request</t>
  </si>
  <si>
    <t>https://ieeexplore.ieee.org/abstract/document/8709818</t>
  </si>
  <si>
    <t>USB-DET; NEU-DET</t>
  </si>
  <si>
    <t>SDIA-net (CNN)</t>
  </si>
  <si>
    <t>80/10/10</t>
  </si>
  <si>
    <t>Vehicle Identification Number (VIN) labels</t>
  </si>
  <si>
    <t>Model or Method Comparison</t>
  </si>
  <si>
    <t>Strawberry</t>
  </si>
  <si>
    <t>52/33/15</t>
  </si>
  <si>
    <t>Pharmaceutical</t>
  </si>
  <si>
    <t xml:space="preserve">VGG-16 </t>
  </si>
  <si>
    <t>225 x 225</t>
  </si>
  <si>
    <t>Pill</t>
  </si>
  <si>
    <t>Pill (Ibuprofen)</t>
  </si>
  <si>
    <t>Supervised Learning</t>
  </si>
  <si>
    <t>432 x 432 | 192 x 192</t>
  </si>
  <si>
    <t>YOLOv3</t>
  </si>
  <si>
    <t>IoU are explained, but not given</t>
  </si>
  <si>
    <t>CAR T-cells</t>
  </si>
  <si>
    <t xml:space="preserve">Biopharmaceutical </t>
  </si>
  <si>
    <t>T-Cell, Biopharmaceutical</t>
  </si>
  <si>
    <t>Ceramic Mug</t>
  </si>
  <si>
    <t>Ceramic Manufacturing</t>
  </si>
  <si>
    <t>EOL</t>
  </si>
  <si>
    <t>Tire</t>
  </si>
  <si>
    <t>ViT-CNN</t>
  </si>
  <si>
    <t>Behind X-Ray</t>
  </si>
  <si>
    <t>Human Induced Pluripotent Stem Cells (hiPSCs)</t>
  </si>
  <si>
    <t>Biopharmaceutical</t>
  </si>
  <si>
    <t>CAR T-Cells</t>
  </si>
  <si>
    <t>Human Stem Cell</t>
  </si>
  <si>
    <t>Fruit Fly Pupae</t>
  </si>
  <si>
    <t>Deep CNN</t>
  </si>
  <si>
    <t>Thermal Conductive Elements</t>
  </si>
  <si>
    <t>256 x 152</t>
  </si>
  <si>
    <t>Railway; Gearbox</t>
  </si>
  <si>
    <t>17/83</t>
  </si>
  <si>
    <t>Medical Glass Vials</t>
  </si>
  <si>
    <t>480 x 640</t>
  </si>
  <si>
    <t>90/10</t>
  </si>
  <si>
    <t>Zipper Tape</t>
  </si>
  <si>
    <t>CNN; FCN</t>
  </si>
  <si>
    <t>YOLOv3-SPP</t>
  </si>
  <si>
    <t>608 x 608</t>
  </si>
  <si>
    <t>83/11/6</t>
  </si>
  <si>
    <t>Passion Fruit</t>
  </si>
  <si>
    <t>Automotive Fuse and Relay Boxes</t>
  </si>
  <si>
    <t>YOLOv11x</t>
  </si>
  <si>
    <t>320 x 320</t>
  </si>
  <si>
    <t xml:space="preserve"> CAR T-cells</t>
  </si>
  <si>
    <t>CT surface defects dataset</t>
  </si>
  <si>
    <t>1024 x 1024</t>
  </si>
  <si>
    <t>Phage Product Creation</t>
  </si>
  <si>
    <t>Stitching</t>
  </si>
  <si>
    <t>No Learning</t>
  </si>
  <si>
    <t>112 x 112</t>
  </si>
  <si>
    <t>Semiconductor</t>
  </si>
  <si>
    <t>Lead Frame (Semiconductor)</t>
  </si>
  <si>
    <t>620 x 620</t>
  </si>
  <si>
    <t>Carbon Fiber Reinforced Polymers</t>
  </si>
  <si>
    <t>Material</t>
  </si>
  <si>
    <t>Photovoltaic</t>
  </si>
  <si>
    <t>Photovoltaic Modules</t>
  </si>
  <si>
    <t>Coating</t>
  </si>
  <si>
    <t>https://userarea.eupvsec.org/proceedings/35th-EU-PVSEC-2018/5CV.3.15/</t>
  </si>
  <si>
    <t>Public Solar Cell Dataset</t>
  </si>
  <si>
    <t>100 x 100</t>
  </si>
  <si>
    <t>Welds</t>
  </si>
  <si>
    <t>Cutting Wheels</t>
  </si>
  <si>
    <t>3024 x 4032 x 3</t>
  </si>
  <si>
    <t>Die Casting Products</t>
  </si>
  <si>
    <t>Binary Classification; Autoencoders</t>
  </si>
  <si>
    <t>Cement</t>
  </si>
  <si>
    <t>Construction</t>
  </si>
  <si>
    <t>DeepCrack</t>
  </si>
  <si>
    <t>https://github.com/yhlleo/DeepCrack/tree/master/dataset</t>
  </si>
  <si>
    <t>56/44</t>
  </si>
  <si>
    <t>Deep CNN; Joint Pyramid Upsampling (JPU);  Deeply-Supervised Nets</t>
  </si>
  <si>
    <t>Kombucha</t>
  </si>
  <si>
    <t>200 x 2050</t>
  </si>
  <si>
    <t>Solar Cells</t>
  </si>
  <si>
    <t>Assembly</t>
  </si>
  <si>
    <t>Monitor Cover; TurboCharger</t>
  </si>
  <si>
    <t>YOLOv3; YOLOv4</t>
  </si>
  <si>
    <t>80/10/15</t>
  </si>
  <si>
    <t>Semiconductor Wafers</t>
  </si>
  <si>
    <t>CNN; GANs</t>
  </si>
  <si>
    <t>480 x 480</t>
  </si>
  <si>
    <t>https://hci.iwr.uni-heidelberg.de/content/weakly-supervised-learning-industrial-optical-inspection</t>
  </si>
  <si>
    <t>Weakly supervised learning for industrial optical inspection</t>
  </si>
  <si>
    <t>70/15/15</t>
  </si>
  <si>
    <t>Proppant Particles</t>
  </si>
  <si>
    <t>Oil and Gas Production</t>
  </si>
  <si>
    <t>Dimensionality Reduction with PCA</t>
  </si>
  <si>
    <t>3D reconstruction of metallic surfaces</t>
  </si>
  <si>
    <t>Metallic Parts</t>
  </si>
  <si>
    <t>Chainsaw</t>
  </si>
  <si>
    <t>800 x 640</t>
  </si>
  <si>
    <t>88/8/4</t>
  </si>
  <si>
    <t>Blowhole, Crack; Kolektor defect</t>
  </si>
  <si>
    <t>https://link.springer.com/article/10.1007/s10845-019-01476-x</t>
  </si>
  <si>
    <t>Kolektor Defect</t>
  </si>
  <si>
    <t>YOLOv8 (ELA-YOLO)</t>
  </si>
  <si>
    <t>Reference 1</t>
  </si>
  <si>
    <t>Refernece 2</t>
  </si>
  <si>
    <t>https://doi.org/10.1016/j.apsusc.2013.09.002</t>
  </si>
  <si>
    <t>https://doi.org/10.3390/s20061562</t>
  </si>
  <si>
    <t>CNN; Selective Feature Pyramid Network</t>
  </si>
  <si>
    <t>80/20; 50/50; 80/20</t>
  </si>
  <si>
    <t>mAP[0.5:0.95]</t>
  </si>
  <si>
    <t>mAP[0.5]</t>
  </si>
  <si>
    <t>False (Test Factory)</t>
  </si>
  <si>
    <t>640 x 540</t>
  </si>
  <si>
    <t>Business Card Holder</t>
  </si>
  <si>
    <t>RestinaNet; ResNet50; Feature Pytamid Network</t>
  </si>
  <si>
    <t>https://arxiv.org/abs/1405.0312</t>
  </si>
  <si>
    <t>ResNet50; Residual Block (RB); Residual Squeeze-and-Excitation Block (RSB); Residual Refinement Module 
(RRM)</t>
  </si>
  <si>
    <t>SD-saliency-900</t>
  </si>
  <si>
    <t>https://www.sciencedirect.com/science/article/abs/pii/S0143816619317361</t>
  </si>
  <si>
    <t>SD-Saluebcy-900; SDG-enhanced SD-saliency-900; Their Dataset; SDG-Their Dataset</t>
  </si>
  <si>
    <t>3D Microscope Images</t>
  </si>
  <si>
    <t>Aerospace Vehicle</t>
  </si>
  <si>
    <t>416 x 416</t>
  </si>
  <si>
    <t>Nifedipine</t>
  </si>
  <si>
    <t>Ultrasonic Metal Welding</t>
  </si>
  <si>
    <t>Welding; Automotive; Electronical</t>
  </si>
  <si>
    <t>Same content than Eslaminia.2024</t>
  </si>
  <si>
    <t>Industrial-5 i</t>
  </si>
  <si>
    <t>https://www.scidb.cn/en/anonymous/YWlBMzJ5</t>
  </si>
  <si>
    <t>Shi.2023</t>
  </si>
  <si>
    <r>
      <t>Industrial-5</t>
    </r>
    <r>
      <rPr>
        <vertAlign val="superscript"/>
        <sz val="11"/>
        <color theme="1"/>
        <rFont val="Aptos Narrow"/>
        <family val="2"/>
        <scheme val="minor"/>
      </rPr>
      <t>i</t>
    </r>
  </si>
  <si>
    <t>440 x 440</t>
  </si>
  <si>
    <t>4-Fold Cross Validation</t>
  </si>
  <si>
    <t>Snow Groomer (Large Size Object)</t>
  </si>
  <si>
    <t>Large Size Object Manufacturing</t>
  </si>
  <si>
    <t>70/30</t>
  </si>
  <si>
    <t>Piston Rod</t>
  </si>
  <si>
    <t>Inception V3; MobileNet V2; NasNet Large</t>
  </si>
  <si>
    <t>299 x 299</t>
  </si>
  <si>
    <t>Human Mesenchymal Stem Cells (MSCs)</t>
  </si>
  <si>
    <t>Morphology-based Image Analysis of Mesenchymal Stem Cells</t>
  </si>
  <si>
    <t>Ceramic Tiles</t>
  </si>
  <si>
    <t>ResNet-18</t>
  </si>
  <si>
    <t>Kaggle Steel Defect Detection dataset</t>
  </si>
  <si>
    <t>https://www.kaggle.com/code/kanchannannavare/severstal-steel-defect-detection</t>
  </si>
  <si>
    <t>Kaggle Steel Defect Detection dataset; Severstal: Steel Defect Detection</t>
  </si>
  <si>
    <t>1600 x 256</t>
  </si>
  <si>
    <t>64 x 64</t>
  </si>
  <si>
    <t>https://github.com/ukasu/QC-Test</t>
  </si>
  <si>
    <r>
      <t xml:space="preserve">Cermaic Tiles by </t>
    </r>
    <r>
      <rPr>
        <i/>
        <sz val="11"/>
        <color theme="1"/>
        <rFont val="Aptos Narrow"/>
        <family val="2"/>
        <scheme val="minor"/>
      </rPr>
      <t>Coskun.2022</t>
    </r>
  </si>
  <si>
    <t>Solder Joints</t>
  </si>
  <si>
    <t>Laser Soldering</t>
  </si>
  <si>
    <t>Laser Welded Electrodes</t>
  </si>
  <si>
    <t>512 x 512 x 1</t>
  </si>
  <si>
    <t>Laser Welding Defect Dataset</t>
  </si>
  <si>
    <t>Location Enhanced Ghost Network (LEG-Net); Refine Grouped Spatial Network (RGS-Net)</t>
  </si>
  <si>
    <t>Rolled Steel Strips</t>
  </si>
  <si>
    <t>CNN; Graph Neural Networks (GNN)</t>
  </si>
  <si>
    <t>Strip Steel Suface Defect (SSSD-5)</t>
  </si>
  <si>
    <t>72/8/20</t>
  </si>
  <si>
    <t>Rice</t>
  </si>
  <si>
    <t>TiO2 Electrodes</t>
  </si>
  <si>
    <t>&gt;1000/minute</t>
  </si>
  <si>
    <t>Support Vector Machine (SVM); Random Forest (RF); Feedforward Neural Network (FNN)</t>
  </si>
  <si>
    <t>Cylindrical Battery Case</t>
  </si>
  <si>
    <t>YOLOv7</t>
  </si>
  <si>
    <t>Guanxinning Tablets</t>
  </si>
  <si>
    <t>Pharmaceutical Industry</t>
  </si>
  <si>
    <t>Steel Sheets</t>
  </si>
  <si>
    <t>70/20/10</t>
  </si>
  <si>
    <t>Severstal: Steel Defect Detection; NEU-DET; DAGM dataset</t>
  </si>
  <si>
    <t>Paint  / Coatings</t>
  </si>
  <si>
    <t>CNN; Vision Transformer (ViT); Visual Geometry Group Network (VGG); Densely Connected Convolutional Network (DenseNet); Efficient Network (EfficientNet)</t>
  </si>
  <si>
    <t>VGG-16; DenseNet-121; EfficientNetV2/B; ViT-B/16</t>
  </si>
  <si>
    <t>87/13</t>
  </si>
  <si>
    <t>Cold-Rolled Copper Strips</t>
  </si>
  <si>
    <t>CRCS9-DET; NEU-DET</t>
  </si>
  <si>
    <t>87,5/10/2,5</t>
  </si>
  <si>
    <t>False (Only Data Collection)</t>
  </si>
  <si>
    <t>Supervised Learning; Unsupervised Learning</t>
  </si>
  <si>
    <t>Gas Tungsten Arc Welding (GTAW)</t>
  </si>
  <si>
    <t>CNN; Vision Transformer (VIT)</t>
  </si>
  <si>
    <t>Aluminum 5083 sheets GTAW image database</t>
  </si>
  <si>
    <t>https://doi.org/10.1016/j.jmapro.2019.07.020</t>
  </si>
  <si>
    <t>58/42</t>
  </si>
  <si>
    <t>Medical Components</t>
  </si>
  <si>
    <t>Metallic Surfaces</t>
  </si>
  <si>
    <t>ENEU-DET</t>
  </si>
  <si>
    <t>NEU-DET; ENEU</t>
  </si>
  <si>
    <t>https://doi.org/10.1016/j.optlaseng.2019.05.005</t>
  </si>
  <si>
    <t>224 x 224 x 3</t>
  </si>
  <si>
    <t>Printed Circuit Boards</t>
  </si>
  <si>
    <t>CNN; Autoencoder</t>
  </si>
  <si>
    <t>Internal; Solder DS-1; Solder DS-2; Solder DS-3; Solder DS-4; NEU-DET</t>
  </si>
  <si>
    <t>49/51</t>
  </si>
  <si>
    <t>Link for Additional Sources is defect</t>
  </si>
  <si>
    <t>Steel Surfaces</t>
  </si>
  <si>
    <t>200 x 200</t>
  </si>
  <si>
    <t>Input: Sensor Data</t>
  </si>
  <si>
    <t>!IC3; EC4</t>
  </si>
  <si>
    <t>Standardized Mechanical Parts</t>
  </si>
  <si>
    <t>American Ginsend</t>
  </si>
  <si>
    <t>Human Fatigue</t>
  </si>
  <si>
    <t>Human Resources</t>
  </si>
  <si>
    <t>CNN; Quantum Deep Learning (QDL)</t>
  </si>
  <si>
    <t>64 x 64 x 1</t>
  </si>
  <si>
    <t>5-Fold Cross Validation</t>
  </si>
  <si>
    <t>Pork</t>
  </si>
  <si>
    <t>NdFeB alloys</t>
  </si>
  <si>
    <t>Atomic Stepctroscopy</t>
  </si>
  <si>
    <t>Yogurts</t>
  </si>
  <si>
    <t>Semi-Supervised Learning</t>
  </si>
  <si>
    <t>128 x 128 x 3</t>
  </si>
  <si>
    <t>68/32</t>
  </si>
  <si>
    <t>https://doi.org/10.1007/s11263-020-01400-4</t>
  </si>
  <si>
    <t>Raspberry Pi 4 model B (RPi4B)</t>
  </si>
  <si>
    <t>Large-Sized Stamped Metal Parts</t>
  </si>
  <si>
    <t>CNN; Convolutional Spatial-to-Depth; Visual Self-Attention Mechanism</t>
  </si>
  <si>
    <t>1024 x 780</t>
  </si>
  <si>
    <t>Commutator</t>
  </si>
  <si>
    <t>DC Generator and Motor</t>
  </si>
  <si>
    <t xml:space="preserve">Sheet Metal Parts </t>
  </si>
  <si>
    <t>Semiconductor Wafer Map</t>
  </si>
  <si>
    <t>CNN; Support Vector Machine (SVM)</t>
  </si>
  <si>
    <t>SDAE</t>
  </si>
  <si>
    <t>128 x 128</t>
  </si>
  <si>
    <t>WM-811 K</t>
  </si>
  <si>
    <t>https://doi.org/10.1016/j.ins.2015.03.056</t>
  </si>
  <si>
    <t xml:space="preserve"> WM-811K</t>
  </si>
  <si>
    <t>Streaming Machine Learning and Online Active Learning for Automated Visual Inspection</t>
  </si>
  <si>
    <t>Sahver</t>
  </si>
  <si>
    <t>Tempered Tool Steel</t>
  </si>
  <si>
    <t>Audible sound signals</t>
  </si>
  <si>
    <t>Ceramic Cell Phone Backplane</t>
  </si>
  <si>
    <t>Mobile Phone</t>
  </si>
  <si>
    <t>416 x 416 x 3</t>
  </si>
  <si>
    <t>Adaptive Neuro Fuzzy Inference System (ANFIS); Regression Ensemble (RE); Multi-Layer Perceptron (MLP); ANOVA</t>
  </si>
  <si>
    <t>250 x 250</t>
  </si>
  <si>
    <t>Steel Slabs</t>
  </si>
  <si>
    <t>Stem Cell</t>
  </si>
  <si>
    <t>Stem Cells</t>
  </si>
  <si>
    <t>Automotive Body Components</t>
  </si>
  <si>
    <t>False (Real Case Study)</t>
  </si>
  <si>
    <t>Electrical Terminal Assemblies</t>
  </si>
  <si>
    <t>YOLOv8s</t>
  </si>
  <si>
    <t>No performance metrics are given</t>
  </si>
  <si>
    <t>Chicken Eggs</t>
  </si>
  <si>
    <t>Vaccines</t>
  </si>
  <si>
    <t>Strip Steel</t>
  </si>
  <si>
    <t>ResNet34</t>
  </si>
  <si>
    <t>Unsupervised Learning</t>
  </si>
  <si>
    <t>https://doi.org/10.3390/sym13040706</t>
  </si>
  <si>
    <t>X-SDD;  SD-saliency-900</t>
  </si>
  <si>
    <t>75/25</t>
  </si>
  <si>
    <t>Chickpea Flour</t>
  </si>
  <si>
    <t>Pole-Pieces</t>
  </si>
  <si>
    <t xml:space="preserve">Battery </t>
  </si>
  <si>
    <t>MvTec AD; -</t>
  </si>
  <si>
    <t>Plastic Bottles</t>
  </si>
  <si>
    <t>LFF-YOLOv8</t>
  </si>
  <si>
    <t>81/9/10</t>
  </si>
  <si>
    <t>Welded Joints</t>
  </si>
  <si>
    <t>Digital twin-based assembly model for multi-source variation fusion on vision transformer</t>
  </si>
  <si>
    <t>Transfer Learning; Deep CNN</t>
  </si>
  <si>
    <t>“welds” from GDXray; -</t>
  </si>
  <si>
    <t>GDXray</t>
  </si>
  <si>
    <t>https://doi.org/10.1007/s10921-015-0315-7</t>
  </si>
  <si>
    <t>84/7/9</t>
  </si>
  <si>
    <t>32 x 32</t>
  </si>
  <si>
    <t>83/11/8</t>
  </si>
  <si>
    <t>Chemical Information are added to the prediction -&gt; Multisource</t>
  </si>
  <si>
    <t>Recall and AUROC for multiple models given, no model is recommended</t>
  </si>
  <si>
    <t>Images and Temperature data -&gt; Multisource</t>
  </si>
  <si>
    <t>Fruit Fly Pupae from X-ray</t>
  </si>
  <si>
    <t>Phage Products</t>
  </si>
  <si>
    <t>Near-Infrared Spectroscopy , based on spectral data</t>
  </si>
  <si>
    <t>MVTec AD</t>
  </si>
  <si>
    <t>Model Input Image Size</t>
  </si>
  <si>
    <t>Res2Net50, MobileNetV2</t>
  </si>
  <si>
    <t>ResNet, DenseNet</t>
  </si>
  <si>
    <t>Imolemented on Raspberry Pi</t>
  </si>
  <si>
    <t>Raspberry Pi</t>
  </si>
  <si>
    <t>Raspberry Pi 4 Model B</t>
  </si>
  <si>
    <t>Raspberry Pi 3B+</t>
  </si>
  <si>
    <t>F1-Score</t>
  </si>
  <si>
    <t>Infrared Images and electrical variables</t>
  </si>
  <si>
    <t>Laser-induced breakdown spectroscopy (LIBS)</t>
  </si>
  <si>
    <t>Multisource Input</t>
  </si>
  <si>
    <t>No specific model is recommended</t>
  </si>
  <si>
    <t>Input are CAD images</t>
  </si>
  <si>
    <t>Wrong context</t>
  </si>
  <si>
    <t>Wrong Input</t>
  </si>
  <si>
    <t>Wrong Context</t>
  </si>
  <si>
    <t>Wrong Context, No specific model recommended</t>
  </si>
  <si>
    <t>3d-Point-Cloud; two fixed laser triangulation sensors</t>
  </si>
  <si>
    <t>4 Raw Online Sensing Signals: Acoustics  Emission Sensor; Linea Variable Transformer; Power Meter, Microphone</t>
  </si>
  <si>
    <t>American Ginseng and hyperspectral images</t>
  </si>
  <si>
    <t>Fatigue based on PRE &amp; REC</t>
  </si>
  <si>
    <t>Fresh Pork; Selected-ion flow-tube mass 
spectrometry</t>
  </si>
  <si>
    <t>Time Series Classification</t>
  </si>
  <si>
    <t>Raman spectroscopic techniques</t>
  </si>
  <si>
    <t>MobileNetV3</t>
  </si>
  <si>
    <t>MobileNetV2</t>
  </si>
  <si>
    <t>Supervised / Unsupervised Training</t>
  </si>
  <si>
    <t>EC/!IC Explanation</t>
  </si>
  <si>
    <t>n.a.</t>
  </si>
  <si>
    <t>n.a.; COCO14 (PreTraining)</t>
  </si>
  <si>
    <t>Mini-NEU-DET; n.a.</t>
  </si>
  <si>
    <t>!IC1</t>
  </si>
  <si>
    <t>!IC2; EC1</t>
  </si>
  <si>
    <t>!IC2; EC4</t>
  </si>
  <si>
    <t>!IC2; EC1; EC3</t>
  </si>
  <si>
    <t>!IC2; !IC31; EC1</t>
  </si>
  <si>
    <t xml:space="preserve">!IC2; EC1 </t>
  </si>
  <si>
    <t>CNN; AutoClassifier</t>
  </si>
  <si>
    <t>Self-Supervised learning</t>
  </si>
  <si>
    <t>Self-Supervised Learning</t>
  </si>
  <si>
    <t>Metal Industry (Steel)</t>
  </si>
  <si>
    <t>Metal Industry (Copper)</t>
  </si>
  <si>
    <t>Welding (Automotive; Electronical)</t>
  </si>
  <si>
    <t>Assembly (Automotive)</t>
  </si>
  <si>
    <t>Welding (Automotive)</t>
  </si>
  <si>
    <t>Food Packaging</t>
  </si>
  <si>
    <t>512 x 128</t>
  </si>
  <si>
    <t>Bibtex</t>
  </si>
  <si>
    <t>Bacioiu.2019</t>
  </si>
  <si>
    <t>Coskun.2022</t>
  </si>
  <si>
    <t>Lin.2014</t>
  </si>
  <si>
    <t>Crack &amp; Blowhole &amp; Magnetic Tile (MT)</t>
  </si>
  <si>
    <t>Huang.2020</t>
  </si>
  <si>
    <t>Yang.2020c</t>
  </si>
  <si>
    <t/>
  </si>
  <si>
    <t>Jager.2008</t>
  </si>
  <si>
    <t>Weimer.2016</t>
  </si>
  <si>
    <t>Liu.2019</t>
  </si>
  <si>
    <t>Fu.2019</t>
  </si>
  <si>
    <t>Cui.2024</t>
  </si>
  <si>
    <t>Lv.2020</t>
  </si>
  <si>
    <t>Mery.2015</t>
  </si>
  <si>
    <t>Grishin.2019</t>
  </si>
  <si>
    <t>Tabernik.2020</t>
  </si>
  <si>
    <t>Bergmann.2021</t>
  </si>
  <si>
    <t>He.2020</t>
  </si>
  <si>
    <t>Zhang.2021b</t>
  </si>
  <si>
    <t>BuerhopLutz.2018</t>
  </si>
  <si>
    <t>Song.2020</t>
  </si>
  <si>
    <t>Wieler.2007</t>
  </si>
  <si>
    <t>Wu.2015</t>
  </si>
  <si>
    <t>Feng.2021</t>
  </si>
  <si>
    <t>Common Objects  in Context 14 (COCO14)</t>
  </si>
  <si>
    <t>CNN; Denoising Diffusion Probabilistic Model (DDPM); Adaptive Partial Convolution (APConv)</t>
  </si>
  <si>
    <t>CNN; ETD-M</t>
  </si>
  <si>
    <t>CNN; Task-Specific Encoder-Decoder Network (TSEDNet)</t>
  </si>
  <si>
    <t>CNN; Genetic Algorithm (GA); Large language model (LLM); Explainable Fuzzy Inference System (LE-FIS)</t>
  </si>
  <si>
    <t>CNN; Support Vector Machine (SVM); Bayeesian Optimization</t>
  </si>
  <si>
    <t>CNN; Coordinate Attention (CA); DYHEAD; Slice-Assisted Hyperinference (SAHI)</t>
  </si>
  <si>
    <t>CNN; Neural Architecture Search (NAS); Adaptive Networks</t>
  </si>
  <si>
    <t>U-Net; Autoencoders; Generative Adversarial Networks (GANs)</t>
  </si>
  <si>
    <t>ZIOT network; Support Vector Machine (SVM); U-net</t>
  </si>
  <si>
    <t>Bidirectional ConvLSTM; U-Net</t>
  </si>
  <si>
    <t>U-Net</t>
  </si>
  <si>
    <t>CNN; Convolutional Autoencoder (CAE)</t>
  </si>
  <si>
    <t>IC1</t>
  </si>
  <si>
    <t>IC2</t>
  </si>
  <si>
    <t>IC3</t>
  </si>
  <si>
    <t>Inclusion Criteria</t>
  </si>
  <si>
    <t>Exclusion Criteria</t>
  </si>
  <si>
    <t>The full text of the returned study is accessible.</t>
  </si>
  <si>
    <t>The study presents an image-based method for defect detection in manufacturing
quality control.</t>
  </si>
  <si>
    <t>The study provides quantitative evaluation metrics and empirical validation of
the proposed approach.</t>
  </si>
  <si>
    <t>The study uses microscopic, infrared, 3D, CAD, or other specialized imaging
techniques.</t>
  </si>
  <si>
    <t>CNN; Neural Structure Learning (NSL)</t>
  </si>
  <si>
    <t>Adaptive-Network-Based Fuzzy Inference System (ANFIS); Heuristic Segementation</t>
  </si>
  <si>
    <t>Framework</t>
  </si>
  <si>
    <t>Backbone</t>
  </si>
  <si>
    <t>Real-Time DEtection Transformer (RT-DETR)</t>
  </si>
  <si>
    <t>CNN; U-Net</t>
  </si>
  <si>
    <t>CNN; Lightweight Guided Fusion Module (LGFM); High-level Lightweight Fusion Module (HLFM); Lightweight Feature Fusion (LFF)</t>
  </si>
  <si>
    <t>MobileNet</t>
  </si>
  <si>
    <t>ResNet-18; ResNet34; ResNet50; Transformer</t>
  </si>
  <si>
    <t>CNN; Vision Transformer (VIT); Autoencoder; Coarse-to-Fine Anomaly Detection (CTFAD)</t>
  </si>
  <si>
    <t>518 x 486</t>
  </si>
  <si>
    <t>The study lacks focus on manufacturing, quality control, computer vision or
Artificial Intelligence-based defect detection.</t>
  </si>
  <si>
    <t>The publication constitutes a literature review, survey paper, or focuses primarily
on dataset creation.</t>
  </si>
  <si>
    <t>The study incorporates additional data beyond visual information for defect
detection.</t>
  </si>
  <si>
    <t>EC3; EC4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</si>
</sst>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0.00000_-;\-* #,##0.00000_-;_-* &quot;-&quot;??_-;_-@_-"/>
  </numFmts>
  <fonts count="15"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1"/>
      <name val="Calibri"/>
    </font>
    <font>
      <sz val="11"/>
      <color theme="1"/>
      <name val="Aptos Narrow"/>
      <family val="2"/>
      <scheme val="minor"/>
    </font>
    <font>
      <sz val="9"/>
      <color indexed="81"/>
      <name val="Segoe UI"/>
      <family val="2"/>
    </font>
    <font>
      <b/>
      <sz val="9"/>
      <color indexed="81"/>
      <name val="Segoe UI"/>
      <family val="2"/>
    </font>
    <font>
      <sz val="9"/>
      <color indexed="81"/>
      <name val="Segoe UI"/>
      <charset val="1"/>
    </font>
    <font>
      <sz val="11"/>
      <name val="Aptos Narrow"/>
      <family val="2"/>
      <scheme val="minor"/>
    </font>
    <font>
      <b/>
      <sz val="9"/>
      <color indexed="81"/>
      <name val="Segoe UI"/>
      <charset val="1"/>
    </font>
    <font>
      <vertAlign val="superscript"/>
      <sz val="11"/>
      <color theme="1"/>
      <name val="Aptos Narrow"/>
      <family val="2"/>
      <scheme val="minor"/>
    </font>
    <font>
      <i/>
      <sz val="11"/>
      <color theme="1"/>
      <name val="Aptos Narrow"/>
      <family val="2"/>
      <scheme val="minor"/>
    </font>
    <font>
      <sz val="10"/>
      <color rgb="FF000000"/>
      <name val="Segoe UI"/>
      <family val="2"/>
    </font>
    <font>
      <u/>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indexed="64"/>
      </bottom>
      <diagonal/>
    </border>
  </borders>
  <cellStyleXfs count="5">
    <xf numFmtId="0" fontId="0" fillId="0" borderId="0"/>
    <xf numFmtId="0" fontId="2"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cellStyleXfs>
  <cellXfs count="37">
    <xf numFmtId="0" fontId="0" fillId="0" borderId="0" xfId="0"/>
    <xf numFmtId="0" fontId="1" fillId="0" borderId="0" xfId="0" applyFont="1" applyAlignment="1">
      <alignment horizontal="left" vertical="top" wrapText="1"/>
    </xf>
    <xf numFmtId="0" fontId="0" fillId="0" borderId="0" xfId="0" applyAlignment="1">
      <alignment horizontal="left" vertical="top" wrapText="1"/>
    </xf>
    <xf numFmtId="0" fontId="2" fillId="0" borderId="0" xfId="1"/>
    <xf numFmtId="0" fontId="1" fillId="0" borderId="2" xfId="0" applyFont="1" applyBorder="1" applyAlignment="1">
      <alignment horizontal="left" vertical="top" wrapText="1"/>
    </xf>
    <xf numFmtId="0" fontId="1" fillId="0" borderId="0" xfId="0" applyFont="1"/>
    <xf numFmtId="164" fontId="1" fillId="0" borderId="0" xfId="2" applyNumberFormat="1" applyFont="1" applyAlignment="1">
      <alignment horizontal="left" vertical="top" wrapText="1"/>
    </xf>
    <xf numFmtId="164" fontId="0" fillId="0" borderId="0" xfId="2" applyNumberFormat="1" applyFont="1"/>
    <xf numFmtId="9" fontId="1" fillId="0" borderId="0" xfId="3" applyFont="1" applyAlignment="1">
      <alignment horizontal="left" vertical="top" wrapText="1"/>
    </xf>
    <xf numFmtId="9" fontId="0" fillId="0" borderId="0" xfId="3" applyFont="1"/>
    <xf numFmtId="10" fontId="0" fillId="0" borderId="0" xfId="3" applyNumberFormat="1" applyFont="1"/>
    <xf numFmtId="0" fontId="8" fillId="0" borderId="0" xfId="0" applyFont="1"/>
    <xf numFmtId="10" fontId="0" fillId="0" borderId="0" xfId="0" applyNumberFormat="1"/>
    <xf numFmtId="2" fontId="0" fillId="0" borderId="0" xfId="0" applyNumberFormat="1"/>
    <xf numFmtId="43" fontId="0" fillId="0" borderId="0" xfId="0" applyNumberFormat="1"/>
    <xf numFmtId="0" fontId="0" fillId="0" borderId="0" xfId="0" applyAlignment="1">
      <alignment wrapText="1"/>
    </xf>
    <xf numFmtId="165" fontId="0" fillId="0" borderId="0" xfId="2" applyNumberFormat="1" applyFont="1"/>
    <xf numFmtId="164" fontId="4" fillId="0" borderId="0" xfId="2" applyNumberFormat="1" applyFont="1"/>
    <xf numFmtId="164" fontId="0" fillId="2" borderId="0" xfId="2" applyNumberFormat="1" applyFont="1" applyFill="1"/>
    <xf numFmtId="0" fontId="0" fillId="0" borderId="0" xfId="3" applyNumberFormat="1" applyFont="1"/>
    <xf numFmtId="0" fontId="12" fillId="0" borderId="0" xfId="0" applyFont="1"/>
    <xf numFmtId="0" fontId="13" fillId="0" borderId="0" xfId="1" applyFont="1" applyFill="1"/>
    <xf numFmtId="0" fontId="3" fillId="0" borderId="6" xfId="0" applyFont="1" applyBorder="1" applyAlignment="1">
      <alignment horizontal="center" vertical="top"/>
    </xf>
    <xf numFmtId="0" fontId="0" fillId="0" borderId="0" xfId="0" applyAlignment="1">
      <alignment horizontal="left" vertical="top"/>
    </xf>
    <xf numFmtId="0" fontId="0" fillId="0" borderId="0" xfId="0" applyAlignment="1">
      <alignment horizontal="center" vertical="top"/>
    </xf>
    <xf numFmtId="0" fontId="0" fillId="0" borderId="7" xfId="0" applyBorder="1" applyAlignment="1">
      <alignment horizontal="center" vertical="top"/>
    </xf>
    <xf numFmtId="0" fontId="0" fillId="0" borderId="7" xfId="0" applyBorder="1" applyAlignment="1">
      <alignment wrapText="1"/>
    </xf>
    <xf numFmtId="0" fontId="1" fillId="0" borderId="4" xfId="0" applyFont="1" applyBorder="1" applyAlignment="1">
      <alignment horizontal="center" vertical="top"/>
    </xf>
    <xf numFmtId="0" fontId="1" fillId="0" borderId="4" xfId="0" applyFont="1" applyBorder="1" applyAlignment="1">
      <alignment horizontal="left" vertical="top"/>
    </xf>
    <xf numFmtId="164" fontId="0" fillId="0" borderId="0" xfId="2" applyNumberFormat="1" applyFont="1" applyFill="1"/>
    <xf numFmtId="0" fontId="1" fillId="0" borderId="1"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cellXfs>
  <cellStyles count="5">
    <cellStyle name="Komma" xfId="2" builtinId="3"/>
    <cellStyle name="Komma 2" xfId="4" xr:uid="{193D2B64-D289-4C0D-B9D3-E38484D658D7}"/>
    <cellStyle name="Link" xfId="1" builtinId="8"/>
    <cellStyle name="Prozent" xfId="3" builtinId="5"/>
    <cellStyle name="Standard" xfId="0" builtinId="0"/>
  </cellStyles>
  <dxfs count="30">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Aptos Narrow"/>
        <family val="2"/>
        <scheme val="minor"/>
      </font>
    </dxf>
    <dxf>
      <numFmt numFmtId="0" formatCode="General"/>
    </dxf>
    <dxf>
      <font>
        <strike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numFmt numFmtId="14" formatCode="0.00%"/>
    </dxf>
    <dxf>
      <font>
        <b val="0"/>
        <i val="0"/>
        <strike val="0"/>
        <condense val="0"/>
        <extend val="0"/>
        <outline val="0"/>
        <shadow val="0"/>
        <u val="none"/>
        <vertAlign val="baseline"/>
        <sz val="11"/>
        <color theme="1"/>
        <name val="Aptos Narrow"/>
        <family val="2"/>
        <scheme val="minor"/>
      </font>
      <numFmt numFmtId="14" formatCode="0.00%"/>
    </dxf>
    <dxf>
      <numFmt numFmtId="14" formatCode="0.00%"/>
    </dxf>
    <dxf>
      <font>
        <b val="0"/>
        <i val="0"/>
        <strike val="0"/>
        <condense val="0"/>
        <extend val="0"/>
        <outline val="0"/>
        <shadow val="0"/>
        <u val="none"/>
        <vertAlign val="baseline"/>
        <sz val="11"/>
        <color theme="1"/>
        <name val="Aptos Narrow"/>
        <family val="2"/>
        <scheme val="minor"/>
      </font>
      <numFmt numFmtId="14" formatCode="0.00%"/>
    </dxf>
    <dxf>
      <font>
        <b val="0"/>
        <i val="0"/>
        <strike val="0"/>
        <condense val="0"/>
        <extend val="0"/>
        <outline val="0"/>
        <shadow val="0"/>
        <u val="none"/>
        <vertAlign val="baseline"/>
        <sz val="11"/>
        <color theme="1"/>
        <name val="Aptos Narrow"/>
        <family val="2"/>
        <scheme val="minor"/>
      </font>
      <numFmt numFmtId="164" formatCode="_-* #,##0_-;\-* #,##0_-;_-* &quot;-&quot;??_-;_-@_-"/>
    </dxf>
    <dxf>
      <numFmt numFmtId="164" formatCode="_-* #,##0_-;\-* #,##0_-;_-* &quot;-&quot;??_-;_-@_-"/>
    </dxf>
    <dxf>
      <numFmt numFmtId="0" formatCode="General"/>
    </dxf>
    <dxf>
      <numFmt numFmtId="0" formatCode="General"/>
    </dxf>
    <dxf>
      <font>
        <strike val="0"/>
        <outline val="0"/>
        <shadow val="0"/>
        <vertAlign val="baseline"/>
        <sz val="11"/>
        <color theme="1"/>
        <name val="Aptos Narrow"/>
        <family val="2"/>
        <scheme val="minor"/>
      </font>
      <fill>
        <patternFill patternType="none">
          <fgColor indexed="64"/>
          <bgColor auto="1"/>
        </patternFill>
      </fill>
    </dxf>
    <dxf>
      <font>
        <strike val="0"/>
        <outline val="0"/>
        <shadow val="0"/>
        <vertAlign val="baseline"/>
        <sz val="11"/>
        <color theme="1"/>
        <name val="Aptos Narrow"/>
        <family val="2"/>
        <scheme val="minor"/>
      </font>
      <numFmt numFmtId="0" formatCode="General"/>
      <fill>
        <patternFill patternType="none">
          <fgColor indexed="64"/>
          <bgColor auto="1"/>
        </patternFill>
      </fill>
    </dxf>
    <dxf>
      <font>
        <strike val="0"/>
        <outline val="0"/>
        <shadow val="0"/>
        <vertAlign val="baseline"/>
        <sz val="11"/>
        <color theme="1"/>
        <name val="Aptos Narrow"/>
        <family val="2"/>
        <scheme val="minor"/>
      </font>
      <fill>
        <patternFill patternType="none">
          <fgColor indexed="64"/>
          <bgColor auto="1"/>
        </patternFill>
      </fill>
    </dxf>
    <dxf>
      <font>
        <strike val="0"/>
        <outline val="0"/>
        <shadow val="0"/>
        <vertAlign val="baseline"/>
        <sz val="11"/>
        <color theme="1"/>
        <name val="Aptos Narrow"/>
        <family val="2"/>
        <scheme val="minor"/>
      </font>
      <fill>
        <patternFill patternType="none">
          <fgColor indexed="64"/>
          <bgColor auto="1"/>
        </patternFill>
      </fill>
    </dxf>
    <dxf>
      <font>
        <strike val="0"/>
        <outline val="0"/>
        <shadow val="0"/>
        <vertAlign val="baseline"/>
        <sz val="11"/>
        <color theme="1"/>
        <name val="Aptos Narrow"/>
        <family val="2"/>
        <scheme val="minor"/>
      </font>
      <fill>
        <patternFill patternType="none">
          <fgColor indexed="64"/>
          <bgColor auto="1"/>
        </patternFill>
      </fill>
    </dxf>
    <dxf>
      <font>
        <b/>
        <i val="0"/>
        <strike val="0"/>
        <condense val="0"/>
        <extend val="0"/>
        <outline val="0"/>
        <shadow val="0"/>
        <u val="none"/>
        <vertAlign val="baseline"/>
        <sz val="11"/>
        <color theme="1"/>
        <name val="Aptos Narrow"/>
        <family val="2"/>
        <scheme val="minor"/>
      </font>
      <alignment horizontal="left" vertical="top" textRotation="0" wrapText="1" indent="0" justifyLastLine="0" shrinkToFit="0" readingOrder="0"/>
    </dxf>
  </dxfs>
  <tableStyles count="0" defaultTableStyle="TableStyleMedium2" defaultPivotStyle="PivotStyleLight16"/>
  <colors>
    <mruColors>
      <color rgb="FFFFC7CE"/>
      <color rgb="FFFFEB9C"/>
      <color rgb="FF9C0006"/>
      <color rgb="FF9C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1E856D-EC9E-44C4-9330-3A955EE9FD03}" name="Tabelle4" displayName="Tabelle4" ref="A2:AN162" totalsRowShown="0" headerRowDxfId="29">
  <autoFilter ref="A2:AN162" xr:uid="{881E856D-EC9E-44C4-9330-3A955EE9FD03}">
    <filterColumn colId="3">
      <filters>
        <filter val="2025"/>
      </filters>
    </filterColumn>
    <filterColumn colId="38">
      <filters blank="1"/>
    </filterColumn>
  </autoFilter>
  <sortState xmlns:xlrd2="http://schemas.microsoft.com/office/spreadsheetml/2017/richdata2" ref="A7:AN118">
    <sortCondition descending="1" ref="AK2:AK162"/>
  </sortState>
  <tableColumns count="40">
    <tableColumn id="1" xr3:uid="{6DB90953-A843-4880-9C2A-A2D38BF9F65D}" name="Nr." dataDxfId="28"/>
    <tableColumn id="2" xr3:uid="{001D204D-1466-49D9-BD92-81C20F370014}" name="Title" dataDxfId="27"/>
    <tableColumn id="3" xr3:uid="{57531ED6-FA4C-4B89-AEE3-3B1213552CB2}" name="DOI / URL" dataDxfId="26"/>
    <tableColumn id="4" xr3:uid="{5FBCC013-AD18-435D-83FA-4F3B7BD69D14}" name="Year" dataDxfId="25"/>
    <tableColumn id="5" xr3:uid="{C74FE578-DB5D-4713-BFC3-6D0D3CEEBD7A}" name="Authors" dataDxfId="24"/>
    <tableColumn id="6" xr3:uid="{B932122E-A8CF-4972-BDC5-CF8770E2F228}" name="Product">
      <calculatedColumnFormula>""</calculatedColumnFormula>
    </tableColumn>
    <tableColumn id="7" xr3:uid="{2CD1703C-FCFA-43AB-8B60-7B3735960B94}" name="Industry"/>
    <tableColumn id="8" xr3:uid="{D1396795-DD1D-457E-AF63-AB868397B353}" name="Type of Study" dataDxfId="23"/>
    <tableColumn id="27" xr3:uid="{981EBD18-7C6C-4B54-BC70-B3EA7B4EC671}" name="Focus" dataDxfId="22">
      <calculatedColumnFormula>VLOOKUP(Tabelle4[[#This Row],[Title]],#REF!,9,FALSE)</calculatedColumnFormula>
    </tableColumn>
    <tableColumn id="9" xr3:uid="{E4C46C89-F45D-4FED-BBB4-C76759ADD719}" name="AI-Method"/>
    <tableColumn id="10" xr3:uid="{13DB5952-7316-47AD-97B2-DFEA9F72A0EB}" name="Backbone"/>
    <tableColumn id="72" xr3:uid="{3B19A263-8FF1-4C6D-81DD-352B4B29CF14}" name="Framework"/>
    <tableColumn id="40" xr3:uid="{07733F5E-E83C-4A60-93A9-01F655F5B60D}" name="Supervised / Unsupervised Training"/>
    <tableColumn id="11" xr3:uid="{5B8C5DDA-A1F1-433F-8172-CBF0CE1FEE95}" name="Transfer Learning"/>
    <tableColumn id="12" xr3:uid="{5FB881FF-860E-42AD-AD94-63A70B77397D}" name="Dataset Name"/>
    <tableColumn id="34" xr3:uid="{15F9216E-D21B-421C-92E7-CD5748C06EF1}" name="Dataset Size" dataDxfId="21" dataCellStyle="Komma"/>
    <tableColumn id="42" xr3:uid="{49F08245-EF2B-4456-8C50-F3AC4D57C552}" name="Defective Classified" dataDxfId="20" dataCellStyle="Komma"/>
    <tableColumn id="35" xr3:uid="{0683BF11-ADC0-457B-A820-D039D5390DB7}" name="Dataset Split"/>
    <tableColumn id="39" xr3:uid="{77E4996B-97C9-4202-B5B2-86656F0531A2}" name="Model Input Image Size"/>
    <tableColumn id="13" xr3:uid="{02ED8B74-C57E-4ECE-84AF-5932F7BBD1C9}" name="Dataset Av."/>
    <tableColumn id="14" xr3:uid="{7F8DDE39-F6F9-4142-A676-6BECC8A4C989}" name="Code Av."/>
    <tableColumn id="15" xr3:uid="{8F6FD7B2-47ED-469D-BB3C-19632B15CE42}" name="ACC" dataCellStyle="Prozent"/>
    <tableColumn id="16" xr3:uid="{4BE0B786-0AAE-4CD4-AE1F-047715A6334F}" name="PRE"/>
    <tableColumn id="41" xr3:uid="{503F6E2A-A64D-4EE7-B2C4-56320DC2E91A}" name="REC"/>
    <tableColumn id="45" xr3:uid="{A74BDADB-04AD-462C-AC94-68C988A074D3}" name="F1-Score" dataDxfId="19" dataCellStyle="Prozent"/>
    <tableColumn id="43" xr3:uid="{FE557CE2-B821-452F-938F-70F4C000D0EC}" name="FPR"/>
    <tableColumn id="36" xr3:uid="{5587D03D-999D-45CB-B98C-D4C64C48D247}" name="mAP[0.5:0.95]" dataDxfId="18" dataCellStyle="Prozent"/>
    <tableColumn id="44" xr3:uid="{02DF39A2-7437-418F-84AB-F6A776CAAC0D}" name="mAP[0.5]" dataDxfId="17" dataCellStyle="Prozent"/>
    <tableColumn id="38" xr3:uid="{673ACEC5-EDE2-4CA4-BD92-E81F49DF8BF5}" name="IoU" dataDxfId="16" dataCellStyle="Prozent"/>
    <tableColumn id="17" xr3:uid="{5813D387-7257-4F9B-871F-1390993035B4}" name="Cycle Time (ms)"/>
    <tableColumn id="18" xr3:uid="{025FA9D5-EDF4-499B-A9D0-8E821E9F0E9A}" name="Frames per Second (FPS)"/>
    <tableColumn id="37" xr3:uid="{9FBD470F-70D0-452A-A8DD-41BD19B7BF0B}" name="Measurement Time (ms)"/>
    <tableColumn id="23" xr3:uid="{812334EB-5B91-4F4F-9EB4-1C4F67BA46FE}" name="Imolemented on Raspberry Pi"/>
    <tableColumn id="20" xr3:uid="{B808385C-83B6-489C-8C48-E5C7DD06C2EA}" name="Real World Applied"/>
    <tableColumn id="21" xr3:uid="{29DEEB11-0673-4541-89CB-7F86BEB69272}" name="Infrastructur to Apply"/>
    <tableColumn id="22" xr3:uid="{CDA2080D-9994-481B-A2AD-7E52E161055C}" name="Environment"/>
    <tableColumn id="24" xr3:uid="{F89D551D-A45D-4552-BD41-AF94820CEA1F}" name="SJR" dataDxfId="15"/>
    <tableColumn id="25" xr3:uid="{FF0B3C8D-DC88-4D7E-8B99-6EFE3F1093FB}" name="CiteScore" dataDxfId="14"/>
    <tableColumn id="28" xr3:uid="{36FBCEBD-B87B-484C-A312-9BD823194ABD}" name="EC/!IC"/>
    <tableColumn id="29" xr3:uid="{25DC596A-5B10-474C-8152-596ECE66C49A}" name="EC/!IC Explanatio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9BEF49-8D5A-4340-8B40-8F606875DA7C}" name="Tabelle3" displayName="Tabelle3" ref="A1:D24" totalsRowShown="0" headerRowDxfId="13">
  <autoFilter ref="A1:D24" xr:uid="{459BEF49-8D5A-4340-8B40-8F606875DA7C}"/>
  <tableColumns count="4">
    <tableColumn id="1" xr3:uid="{5CF8E5E4-80C1-40BF-A350-6A380401B406}" name="Name"/>
    <tableColumn id="2" xr3:uid="{F3767E28-86C3-4F02-BD8C-D1989FBC669D}" name="Bibtex"/>
    <tableColumn id="3" xr3:uid="{E6D07054-B8CD-473F-A7D3-3067E2C82B37}" name="Reference 1" dataCellStyle="Link"/>
    <tableColumn id="4" xr3:uid="{9FC6AC7B-5994-40A1-B0A4-D1CE1F955151}" name="Refernece 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BD6EED-64A8-4DAB-919D-DE476983DF93}" name="Tabelle2" displayName="Tabelle2" ref="A1:T161" totalsRowShown="0" headerRowDxfId="12" headerRowBorderDxfId="11" tableBorderDxfId="10">
  <autoFilter ref="A1:T161" xr:uid="{DABD6EED-64A8-4DAB-919D-DE476983DF93}"/>
  <tableColumns count="20">
    <tableColumn id="1" xr3:uid="{2E21891B-FCD0-4A4A-838A-ABADAF2E5969}" name="abstract"/>
    <tableColumn id="2" xr3:uid="{2AF7BAC7-F3FA-4AF3-A88A-94F2B5AC26AD}" name="keywords"/>
    <tableColumn id="3" xr3:uid="{A3F26BF6-6D40-4FBA-B6CE-958460263532}" name="author"/>
    <tableColumn id="4" xr3:uid="{18CA2B87-A640-4523-A6F6-0783E33D3DE2}" name="url"/>
    <tableColumn id="5" xr3:uid="{2EE09E2C-184B-4853-8CBB-43B50B2ED643}" name="doi"/>
    <tableColumn id="6" xr3:uid="{A577171A-CCA7-438E-8E35-C212C80416B8}" name="issn"/>
    <tableColumn id="7" xr3:uid="{8E025580-C7AD-4C77-8D12-4441FB63CDDA}" name="year"/>
    <tableColumn id="8" xr3:uid="{DBB0E3E2-BC2C-44EB-9C71-9FE2F21FE8D9}" name="pages"/>
    <tableColumn id="9" xr3:uid="{13735FA7-4914-49AD-B510-A3E91232F458}" name="volume"/>
    <tableColumn id="10" xr3:uid="{FF97CFA5-59B5-4B48-A647-4BE28B802716}" name="journal"/>
    <tableColumn id="11" xr3:uid="{43BD2641-F4F2-4476-8C31-B53F08791DAD}" name="title"/>
    <tableColumn id="12" xr3:uid="{F0A06A79-D5B5-4A01-B016-3CDD3DBEFF69}" name="ENTRYTYPE"/>
    <tableColumn id="13" xr3:uid="{45FD01DC-F2D6-4992-9F3A-1ED83DAEEC7D}" name="ID"/>
    <tableColumn id="14" xr3:uid="{12B41B7A-E3C2-4E34-B792-0946C821C66E}" name="note"/>
    <tableColumn id="15" xr3:uid="{4E7B6F72-2728-47B9-A8D3-61E3D43FF4F2}" name="number"/>
    <tableColumn id="16" xr3:uid="{992A04A1-4D40-44B7-A627-E115B0225B29}" name="isbn"/>
    <tableColumn id="17" xr3:uid="{65CD26DC-C2B5-4E7A-B178-E956540F1189}" name="publisher"/>
    <tableColumn id="18" xr3:uid="{39B034B9-D579-42C1-915A-2A30895D1450}" name="booktitle"/>
    <tableColumn id="19" xr3:uid="{7D3F63F1-4835-4E53-8352-9BD8A2E954BE}" name="editor"/>
    <tableColumn id="20" xr3:uid="{A56E6E63-21E1-4177-B9B9-D6DB29255DED}" name="series"/>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16/j.measurement.2021.109598" TargetMode="External"/><Relationship Id="rId18" Type="http://schemas.openxmlformats.org/officeDocument/2006/relationships/hyperlink" Target="https://doi.org/10.1016/j.procir.2023.09.241" TargetMode="External"/><Relationship Id="rId26" Type="http://schemas.openxmlformats.org/officeDocument/2006/relationships/hyperlink" Target="https://doi.org/10.1016/j.procs.2025.05.031" TargetMode="External"/><Relationship Id="rId3" Type="http://schemas.openxmlformats.org/officeDocument/2006/relationships/hyperlink" Target="https://doi.org/10.1016/j.jmsy.2023.08.017" TargetMode="External"/><Relationship Id="rId21" Type="http://schemas.openxmlformats.org/officeDocument/2006/relationships/hyperlink" Target="https://doi.org/10.1016/j.procir.2024.10.162" TargetMode="External"/><Relationship Id="rId7" Type="http://schemas.openxmlformats.org/officeDocument/2006/relationships/hyperlink" Target="https://doi.org/10.1016/j.est.2024.113949" TargetMode="External"/><Relationship Id="rId12" Type="http://schemas.openxmlformats.org/officeDocument/2006/relationships/hyperlink" Target="https://doi.org/10.1016/j.promfg.2020.05.128" TargetMode="External"/><Relationship Id="rId17" Type="http://schemas.openxmlformats.org/officeDocument/2006/relationships/hyperlink" Target="https://doi.org/10.1016/j.eswa.2022.119388" TargetMode="External"/><Relationship Id="rId25" Type="http://schemas.openxmlformats.org/officeDocument/2006/relationships/hyperlink" Target="https://doi.org/10.1016/j.aei.2019.100933" TargetMode="External"/><Relationship Id="rId33" Type="http://schemas.openxmlformats.org/officeDocument/2006/relationships/comments" Target="../comments1.xml"/><Relationship Id="rId2" Type="http://schemas.openxmlformats.org/officeDocument/2006/relationships/hyperlink" Target="https://doi.org/10.1016/j.engappai.2025.111648" TargetMode="External"/><Relationship Id="rId16" Type="http://schemas.openxmlformats.org/officeDocument/2006/relationships/hyperlink" Target="https://doi.org/10.1016/j.ifacol.2022.09.186" TargetMode="External"/><Relationship Id="rId20" Type="http://schemas.openxmlformats.org/officeDocument/2006/relationships/hyperlink" Target="https://doi.org/10.1016/j.procir.2025.02.180" TargetMode="External"/><Relationship Id="rId29" Type="http://schemas.openxmlformats.org/officeDocument/2006/relationships/hyperlink" Target="https://doi.org/10.1016/j.jmsy.2023.11.017" TargetMode="External"/><Relationship Id="rId1" Type="http://schemas.openxmlformats.org/officeDocument/2006/relationships/hyperlink" Target="https://doi.org/10.1016/j.neucom.2020.09.046" TargetMode="External"/><Relationship Id="rId6" Type="http://schemas.openxmlformats.org/officeDocument/2006/relationships/hyperlink" Target="https://doi.org/10.1016/j.procir.2022.10.068" TargetMode="External"/><Relationship Id="rId11" Type="http://schemas.openxmlformats.org/officeDocument/2006/relationships/hyperlink" Target="https://doi.org/10.1016/j.measurement.2023.112725" TargetMode="External"/><Relationship Id="rId24" Type="http://schemas.openxmlformats.org/officeDocument/2006/relationships/hyperlink" Target="https://doi.org/10.1016/j.meatsci.2025.109893" TargetMode="External"/><Relationship Id="rId32" Type="http://schemas.openxmlformats.org/officeDocument/2006/relationships/table" Target="../tables/table1.xml"/><Relationship Id="rId5" Type="http://schemas.openxmlformats.org/officeDocument/2006/relationships/hyperlink" Target="https://doi.org/10.1016/j.dib.2025.111451" TargetMode="External"/><Relationship Id="rId15" Type="http://schemas.openxmlformats.org/officeDocument/2006/relationships/hyperlink" Target="https://doi.org/10.1016/j.jmsy.2024.08.011" TargetMode="External"/><Relationship Id="rId23" Type="http://schemas.openxmlformats.org/officeDocument/2006/relationships/hyperlink" Target="https://doi.org/10.1016/j.microc.2025.114483" TargetMode="External"/><Relationship Id="rId28" Type="http://schemas.openxmlformats.org/officeDocument/2006/relationships/hyperlink" Target="https://doi.org/10.1016/j.optlaseng.2024.108369" TargetMode="External"/><Relationship Id="rId10" Type="http://schemas.openxmlformats.org/officeDocument/2006/relationships/hyperlink" Target="https://doi.org/10.1016/j.crfs.2025.101030" TargetMode="External"/><Relationship Id="rId19" Type="http://schemas.openxmlformats.org/officeDocument/2006/relationships/hyperlink" Target="https://doi.org/10.1016/j.biosystemseng.2024.12.008" TargetMode="External"/><Relationship Id="rId31" Type="http://schemas.openxmlformats.org/officeDocument/2006/relationships/vmlDrawing" Target="../drawings/vmlDrawing1.vml"/><Relationship Id="rId4" Type="http://schemas.openxmlformats.org/officeDocument/2006/relationships/hyperlink" Target="https://doi.org/10.1016/j.jmsy.2024.09.016" TargetMode="External"/><Relationship Id="rId9" Type="http://schemas.openxmlformats.org/officeDocument/2006/relationships/hyperlink" Target="https://doi.org/10.1016/j.ndteint.2024.103059" TargetMode="External"/><Relationship Id="rId14" Type="http://schemas.openxmlformats.org/officeDocument/2006/relationships/hyperlink" Target="https://doi.org/10.1016/j.aei.2024.102933" TargetMode="External"/><Relationship Id="rId22" Type="http://schemas.openxmlformats.org/officeDocument/2006/relationships/hyperlink" Target="https://doi.org/10.1016/j.optlastec.2025.113330" TargetMode="External"/><Relationship Id="rId27" Type="http://schemas.openxmlformats.org/officeDocument/2006/relationships/hyperlink" Target="https://doi.org/10.1016/j.ifacol.2022.04.216" TargetMode="External"/><Relationship Id="rId30" Type="http://schemas.openxmlformats.org/officeDocument/2006/relationships/printerSettings" Target="../printerSettings/printerSettings1.bin"/><Relationship Id="rId8" Type="http://schemas.openxmlformats.org/officeDocument/2006/relationships/hyperlink" Target="https://doi.org/10.1016/j.array.2025.10039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yhlleo/DeepCrack/tree/master/dataset" TargetMode="External"/><Relationship Id="rId13" Type="http://schemas.openxmlformats.org/officeDocument/2006/relationships/hyperlink" Target="https://doi.org/10.1016/j.cirp.2016.04.072" TargetMode="External"/><Relationship Id="rId18" Type="http://schemas.openxmlformats.org/officeDocument/2006/relationships/hyperlink" Target="https://www.kaggle.com/code/kanchannannavare/severstal-steel-defect-detection" TargetMode="External"/><Relationship Id="rId26" Type="http://schemas.openxmlformats.org/officeDocument/2006/relationships/hyperlink" Target="https://doi.org/10.1016/j.compind.2023.103901" TargetMode="External"/><Relationship Id="rId3" Type="http://schemas.openxmlformats.org/officeDocument/2006/relationships/hyperlink" Target="https://ieeexplore.ieee.org/abstract/document/8694955?casa_token=qFtFO4S3G_QAAAAA:V4RHdHrABBYw3qpJzlO0vu4nlFH_vTJaubQIHErfgrxtoHo2dP9MukO2G_ixbI3TLY_j8VEFP56t" TargetMode="External"/><Relationship Id="rId21" Type="http://schemas.openxmlformats.org/officeDocument/2006/relationships/hyperlink" Target="https://doi.org/10.1016/j.optlaseng.2019.05.005" TargetMode="External"/><Relationship Id="rId7" Type="http://schemas.openxmlformats.org/officeDocument/2006/relationships/hyperlink" Target="https://userarea.eupvsec.org/proceedings/35th-EU-PVSEC-2018/5CV.3.15/" TargetMode="External"/><Relationship Id="rId12" Type="http://schemas.openxmlformats.org/officeDocument/2006/relationships/hyperlink" Target="https://doi.org/10.1016/j.apsusc.2013.09.002" TargetMode="External"/><Relationship Id="rId17" Type="http://schemas.openxmlformats.org/officeDocument/2006/relationships/hyperlink" Target="https://www.scidb.cn/en/anonymous/YWlBMzJ5" TargetMode="External"/><Relationship Id="rId25" Type="http://schemas.openxmlformats.org/officeDocument/2006/relationships/hyperlink" Target="https://doi.org/10.1007/s10921-015-0315-7" TargetMode="External"/><Relationship Id="rId2" Type="http://schemas.openxmlformats.org/officeDocument/2006/relationships/hyperlink" Target="https://github.com/VDT-2048/ETD" TargetMode="External"/><Relationship Id="rId16" Type="http://schemas.openxmlformats.org/officeDocument/2006/relationships/hyperlink" Target="https://www.sciencedirect.com/science/article/abs/pii/S0143816619317361" TargetMode="External"/><Relationship Id="rId20" Type="http://schemas.openxmlformats.org/officeDocument/2006/relationships/hyperlink" Target="https://doi.org/10.1016/j.jmapro.2019.07.020" TargetMode="External"/><Relationship Id="rId1" Type="http://schemas.openxmlformats.org/officeDocument/2006/relationships/hyperlink" Target="https://www.mdpi.com/1424-8220/20/6/1562" TargetMode="External"/><Relationship Id="rId6" Type="http://schemas.openxmlformats.org/officeDocument/2006/relationships/hyperlink" Target="https://ieeexplore.ieee.org/abstract/document/8709818" TargetMode="External"/><Relationship Id="rId11" Type="http://schemas.openxmlformats.org/officeDocument/2006/relationships/hyperlink" Target="https://link.springer.com/article/10.1007/s10845-019-01476-x" TargetMode="External"/><Relationship Id="rId24" Type="http://schemas.openxmlformats.org/officeDocument/2006/relationships/hyperlink" Target="https://doi.org/10.3390/sym13040706" TargetMode="External"/><Relationship Id="rId5" Type="http://schemas.openxmlformats.org/officeDocument/2006/relationships/hyperlink" Target="https://ieeexplore.ieee.org/document/4579745" TargetMode="External"/><Relationship Id="rId15" Type="http://schemas.openxmlformats.org/officeDocument/2006/relationships/hyperlink" Target="https://arxiv.org/abs/1405.0312" TargetMode="External"/><Relationship Id="rId23" Type="http://schemas.openxmlformats.org/officeDocument/2006/relationships/hyperlink" Target="https://doi.org/10.1016/j.ins.2015.03.056" TargetMode="External"/><Relationship Id="rId10" Type="http://schemas.openxmlformats.org/officeDocument/2006/relationships/hyperlink" Target="https://link.springer.com/article/10.1007/s00371-018-1588-5" TargetMode="External"/><Relationship Id="rId19" Type="http://schemas.openxmlformats.org/officeDocument/2006/relationships/hyperlink" Target="https://github.com/ukasu/QC-Test" TargetMode="External"/><Relationship Id="rId4" Type="http://schemas.openxmlformats.org/officeDocument/2006/relationships/hyperlink" Target="https://ieeexplore.ieee.org/document/9285332" TargetMode="External"/><Relationship Id="rId9" Type="http://schemas.openxmlformats.org/officeDocument/2006/relationships/hyperlink" Target="https://hci.iwr.uni-heidelberg.de/content/weakly-supervised-learning-industrial-optical-inspection" TargetMode="External"/><Relationship Id="rId14" Type="http://schemas.openxmlformats.org/officeDocument/2006/relationships/hyperlink" Target="https://doi.org/10.3390/s20061562" TargetMode="External"/><Relationship Id="rId22" Type="http://schemas.openxmlformats.org/officeDocument/2006/relationships/hyperlink" Target="https://doi.org/10.1007/s11263-020-01400-4" TargetMode="External"/><Relationship Id="rId27"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i.org/10.1016/j.neucom.2020.09.04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F9888-1028-48E7-A091-3949F8818483}">
  <dimension ref="A1:AN162"/>
  <sheetViews>
    <sheetView tabSelected="1" topLeftCell="B1" zoomScale="120" zoomScaleNormal="120" workbookViewId="0">
      <pane ySplit="2" topLeftCell="A22" activePane="bottomLeft" state="frozen"/>
      <selection pane="bottomLeft" activeCell="D22" sqref="D22:D135"/>
    </sheetView>
  </sheetViews>
  <sheetFormatPr baseColWidth="10" defaultRowHeight="14.4" x14ac:dyDescent="0.3"/>
  <cols>
    <col min="1" max="1" width="5.21875" customWidth="1"/>
    <col min="2" max="2" width="103.44140625" customWidth="1"/>
    <col min="3" max="3" width="45" customWidth="1"/>
    <col min="4" max="4" width="6.88671875" customWidth="1"/>
    <col min="5" max="5" width="22.21875" customWidth="1"/>
    <col min="6" max="6" width="11.6640625" customWidth="1"/>
    <col min="7" max="9" width="11.5546875" customWidth="1"/>
    <col min="10" max="10" width="11.33203125" customWidth="1"/>
    <col min="11" max="12" width="11.5546875" customWidth="1"/>
    <col min="13" max="13" width="11.6640625" customWidth="1"/>
    <col min="14" max="14" width="10.5546875" customWidth="1"/>
    <col min="15" max="16" width="11.5546875" customWidth="1"/>
    <col min="17" max="18" width="11.5546875" style="7" customWidth="1"/>
    <col min="19" max="20" width="11.5546875" customWidth="1"/>
    <col min="21" max="21" width="12.21875" customWidth="1"/>
    <col min="22" max="22" width="11.5546875" customWidth="1"/>
    <col min="23" max="23" width="9.33203125" style="9" customWidth="1"/>
    <col min="24" max="25" width="9.88671875" customWidth="1"/>
    <col min="26" max="27" width="9.33203125" customWidth="1"/>
    <col min="28" max="28" width="8.77734375" customWidth="1"/>
    <col min="29" max="29" width="9.21875" customWidth="1"/>
    <col min="30" max="30" width="5" customWidth="1"/>
    <col min="31" max="31" width="9.88671875" customWidth="1"/>
    <col min="32" max="32" width="14.21875" customWidth="1"/>
    <col min="33" max="33" width="12.5546875" customWidth="1"/>
    <col min="34" max="34" width="16" customWidth="1"/>
    <col min="35" max="35" width="18.6640625" customWidth="1"/>
    <col min="36" max="36" width="20.44140625" customWidth="1"/>
    <col min="37" max="37" width="17.21875" customWidth="1"/>
    <col min="38" max="38" width="11.5546875" customWidth="1"/>
    <col min="39" max="39" width="21.44140625" customWidth="1"/>
    <col min="40" max="40" width="97.109375" customWidth="1"/>
  </cols>
  <sheetData>
    <row r="1" spans="1:40" x14ac:dyDescent="0.3">
      <c r="A1" s="31"/>
      <c r="B1" s="32"/>
      <c r="C1" s="32"/>
      <c r="D1" s="32"/>
      <c r="E1" s="32"/>
      <c r="F1" s="32"/>
      <c r="G1" s="32"/>
      <c r="H1" s="32"/>
      <c r="I1" s="32"/>
      <c r="J1" s="32"/>
      <c r="K1" s="32"/>
      <c r="L1" s="32"/>
      <c r="M1" s="32"/>
      <c r="N1" s="32"/>
      <c r="O1" s="32"/>
      <c r="P1" s="32"/>
      <c r="Q1" s="32"/>
      <c r="R1" s="32"/>
      <c r="S1" s="33"/>
      <c r="T1" s="30" t="s">
        <v>14</v>
      </c>
      <c r="U1" s="30"/>
      <c r="V1" s="30" t="s">
        <v>9</v>
      </c>
      <c r="W1" s="30"/>
      <c r="X1" s="30"/>
      <c r="Y1" s="30"/>
      <c r="Z1" s="30"/>
      <c r="AA1" s="30"/>
      <c r="AB1" s="30"/>
      <c r="AC1" s="30"/>
      <c r="AD1" s="30"/>
      <c r="AE1" s="30"/>
      <c r="AF1" s="30"/>
      <c r="AG1" s="34"/>
      <c r="AH1" s="35"/>
      <c r="AI1" s="35"/>
      <c r="AJ1" s="36"/>
    </row>
    <row r="2" spans="1:40" s="2" customFormat="1" ht="28.8" customHeight="1" x14ac:dyDescent="0.3">
      <c r="A2" s="4" t="s">
        <v>0</v>
      </c>
      <c r="B2" s="4" t="s">
        <v>1</v>
      </c>
      <c r="C2" s="4" t="s">
        <v>2</v>
      </c>
      <c r="D2" s="4" t="s">
        <v>3</v>
      </c>
      <c r="E2" s="4" t="s">
        <v>4</v>
      </c>
      <c r="F2" s="1" t="s">
        <v>5</v>
      </c>
      <c r="G2" s="1" t="s">
        <v>6</v>
      </c>
      <c r="H2" s="1" t="s">
        <v>1803</v>
      </c>
      <c r="I2" s="1" t="s">
        <v>7</v>
      </c>
      <c r="J2" s="1" t="s">
        <v>8</v>
      </c>
      <c r="K2" s="1" t="s">
        <v>2306</v>
      </c>
      <c r="L2" s="1" t="s">
        <v>2305</v>
      </c>
      <c r="M2" s="1" t="s">
        <v>2235</v>
      </c>
      <c r="N2" s="1" t="s">
        <v>20</v>
      </c>
      <c r="O2" s="1" t="s">
        <v>1856</v>
      </c>
      <c r="P2" s="6" t="s">
        <v>1850</v>
      </c>
      <c r="Q2" s="6" t="s">
        <v>1882</v>
      </c>
      <c r="R2" s="1" t="s">
        <v>1854</v>
      </c>
      <c r="S2" s="1" t="s">
        <v>2209</v>
      </c>
      <c r="T2" s="1" t="s">
        <v>12</v>
      </c>
      <c r="U2" s="1" t="s">
        <v>13</v>
      </c>
      <c r="V2" s="8" t="s">
        <v>10</v>
      </c>
      <c r="W2" s="1" t="s">
        <v>11</v>
      </c>
      <c r="X2" s="1" t="s">
        <v>1877</v>
      </c>
      <c r="Y2" s="1" t="s">
        <v>2216</v>
      </c>
      <c r="Z2" s="1" t="s">
        <v>1884</v>
      </c>
      <c r="AA2" s="15" t="s">
        <v>2041</v>
      </c>
      <c r="AB2" s="1" t="s">
        <v>2042</v>
      </c>
      <c r="AC2" s="1" t="s">
        <v>1902</v>
      </c>
      <c r="AD2" s="1" t="s">
        <v>18</v>
      </c>
      <c r="AE2" s="1" t="s">
        <v>19</v>
      </c>
      <c r="AF2" s="1" t="s">
        <v>1878</v>
      </c>
      <c r="AG2" s="2" t="s">
        <v>2212</v>
      </c>
      <c r="AH2" s="1" t="s">
        <v>15</v>
      </c>
      <c r="AI2" s="1" t="s">
        <v>16</v>
      </c>
      <c r="AJ2" s="1" t="s">
        <v>17</v>
      </c>
      <c r="AK2" s="1" t="s">
        <v>1804</v>
      </c>
      <c r="AL2" s="1" t="s">
        <v>1805</v>
      </c>
      <c r="AM2" s="1" t="s">
        <v>1872</v>
      </c>
      <c r="AN2" s="1" t="s">
        <v>2236</v>
      </c>
    </row>
    <row r="3" spans="1:40" hidden="1" x14ac:dyDescent="0.3">
      <c r="A3">
        <v>146</v>
      </c>
      <c r="B3" t="s">
        <v>1503</v>
      </c>
      <c r="C3" t="s">
        <v>1501</v>
      </c>
      <c r="D3">
        <v>2021</v>
      </c>
      <c r="E3" t="s">
        <v>1788</v>
      </c>
      <c r="F3" t="str">
        <f>""</f>
        <v/>
      </c>
      <c r="P3" s="7"/>
      <c r="R3"/>
      <c r="V3" s="9"/>
      <c r="W3"/>
      <c r="AA3" s="10"/>
      <c r="AB3" s="10"/>
      <c r="AC3" s="10"/>
      <c r="AK3" t="s">
        <v>1806</v>
      </c>
      <c r="AL3" t="s">
        <v>1806</v>
      </c>
      <c r="AM3" t="s">
        <v>2240</v>
      </c>
      <c r="AN3" t="s">
        <v>1807</v>
      </c>
    </row>
    <row r="4" spans="1:40" hidden="1" x14ac:dyDescent="0.3">
      <c r="A4">
        <v>55</v>
      </c>
      <c r="B4" t="s">
        <v>612</v>
      </c>
      <c r="C4" t="s">
        <v>609</v>
      </c>
      <c r="D4">
        <v>2024</v>
      </c>
      <c r="E4" t="s">
        <v>1698</v>
      </c>
      <c r="F4" t="str">
        <f>""</f>
        <v/>
      </c>
      <c r="H4" t="s">
        <v>1808</v>
      </c>
      <c r="P4" s="7"/>
      <c r="R4"/>
      <c r="V4" s="10"/>
      <c r="W4"/>
      <c r="AA4" s="10"/>
      <c r="AB4" s="10"/>
      <c r="AC4" s="10"/>
      <c r="AK4" t="s">
        <v>1806</v>
      </c>
      <c r="AL4" t="s">
        <v>1806</v>
      </c>
      <c r="AM4" t="s">
        <v>1896</v>
      </c>
      <c r="AN4" t="s">
        <v>1808</v>
      </c>
    </row>
    <row r="5" spans="1:40" hidden="1" x14ac:dyDescent="0.3">
      <c r="A5">
        <v>141</v>
      </c>
      <c r="B5" t="s">
        <v>1453</v>
      </c>
      <c r="C5" t="s">
        <v>1449</v>
      </c>
      <c r="D5">
        <v>2019</v>
      </c>
      <c r="E5" t="s">
        <v>1783</v>
      </c>
      <c r="F5" t="s">
        <v>2023</v>
      </c>
      <c r="G5" t="s">
        <v>2024</v>
      </c>
      <c r="P5" s="7"/>
      <c r="R5"/>
      <c r="V5" s="10"/>
      <c r="W5" s="12"/>
      <c r="AA5" s="10"/>
      <c r="AB5" s="10"/>
      <c r="AC5" s="10"/>
      <c r="AK5" t="s">
        <v>1806</v>
      </c>
      <c r="AL5" t="s">
        <v>1806</v>
      </c>
      <c r="AM5" t="s">
        <v>1848</v>
      </c>
      <c r="AN5" t="s">
        <v>2224</v>
      </c>
    </row>
    <row r="6" spans="1:40" hidden="1" x14ac:dyDescent="0.3">
      <c r="A6">
        <v>150</v>
      </c>
      <c r="B6" t="s">
        <v>1547</v>
      </c>
      <c r="C6" t="s">
        <v>1544</v>
      </c>
      <c r="D6">
        <v>2022</v>
      </c>
      <c r="E6" t="s">
        <v>1792</v>
      </c>
      <c r="F6" t="str">
        <f>""</f>
        <v/>
      </c>
      <c r="P6" s="7"/>
      <c r="R6"/>
      <c r="V6" s="10"/>
      <c r="W6" s="12"/>
      <c r="AA6" s="10"/>
      <c r="AB6" s="10"/>
      <c r="AC6" s="10"/>
      <c r="AK6" t="s">
        <v>1806</v>
      </c>
      <c r="AL6" t="s">
        <v>1806</v>
      </c>
      <c r="AM6" t="s">
        <v>2240</v>
      </c>
      <c r="AN6" t="s">
        <v>1807</v>
      </c>
    </row>
    <row r="7" spans="1:40" hidden="1" x14ac:dyDescent="0.3">
      <c r="A7">
        <v>85</v>
      </c>
      <c r="B7" t="s">
        <v>900</v>
      </c>
      <c r="C7" s="3" t="s">
        <v>897</v>
      </c>
      <c r="D7">
        <v>2024</v>
      </c>
      <c r="E7" t="s">
        <v>1727</v>
      </c>
      <c r="F7" t="s">
        <v>1989</v>
      </c>
      <c r="G7" t="s">
        <v>1885</v>
      </c>
      <c r="H7" t="s">
        <v>1841</v>
      </c>
      <c r="I7" t="s">
        <v>1809</v>
      </c>
      <c r="J7" t="s">
        <v>1813</v>
      </c>
      <c r="K7" t="s">
        <v>1806</v>
      </c>
      <c r="L7" t="s">
        <v>1827</v>
      </c>
      <c r="M7" t="s">
        <v>1946</v>
      </c>
      <c r="N7" t="s">
        <v>1838</v>
      </c>
      <c r="O7" t="s">
        <v>2237</v>
      </c>
      <c r="P7" s="7">
        <v>2161</v>
      </c>
      <c r="Q7" s="7" t="s">
        <v>2237</v>
      </c>
      <c r="R7" t="s">
        <v>1936</v>
      </c>
      <c r="S7" t="s">
        <v>1990</v>
      </c>
      <c r="T7" t="s">
        <v>1839</v>
      </c>
      <c r="U7" t="s">
        <v>1839</v>
      </c>
      <c r="V7" s="10" t="s">
        <v>1806</v>
      </c>
      <c r="W7" s="10">
        <v>0.91220000000000001</v>
      </c>
      <c r="X7" s="10">
        <v>0.94889999999999997</v>
      </c>
      <c r="Y7" s="10" t="s">
        <v>1806</v>
      </c>
      <c r="Z7" s="10">
        <v>8.7800000000000003E-2</v>
      </c>
      <c r="AA7" s="10">
        <v>0.85009999999999997</v>
      </c>
      <c r="AB7" s="10">
        <v>0.54290000000000005</v>
      </c>
      <c r="AC7" s="10">
        <v>0.92469999999999997</v>
      </c>
      <c r="AD7" t="s">
        <v>1806</v>
      </c>
      <c r="AE7" t="s">
        <v>1806</v>
      </c>
      <c r="AF7">
        <v>37</v>
      </c>
      <c r="AG7" t="s">
        <v>1839</v>
      </c>
      <c r="AH7" t="s">
        <v>1839</v>
      </c>
      <c r="AI7" t="s">
        <v>1858</v>
      </c>
      <c r="AJ7" t="s">
        <v>1859</v>
      </c>
      <c r="AK7">
        <v>3.633</v>
      </c>
      <c r="AL7">
        <v>23.3</v>
      </c>
    </row>
    <row r="8" spans="1:40" hidden="1" x14ac:dyDescent="0.3">
      <c r="A8">
        <v>99</v>
      </c>
      <c r="B8" t="s">
        <v>1036</v>
      </c>
      <c r="C8" t="s">
        <v>1033</v>
      </c>
      <c r="D8">
        <v>2023</v>
      </c>
      <c r="E8" t="s">
        <v>1741</v>
      </c>
      <c r="F8" t="s">
        <v>2065</v>
      </c>
      <c r="G8" t="s">
        <v>2066</v>
      </c>
      <c r="H8" t="s">
        <v>1841</v>
      </c>
      <c r="I8" t="s">
        <v>1809</v>
      </c>
      <c r="J8" t="s">
        <v>1964</v>
      </c>
      <c r="K8" t="s">
        <v>1830</v>
      </c>
      <c r="L8" t="s">
        <v>1806</v>
      </c>
      <c r="M8" t="s">
        <v>2143</v>
      </c>
      <c r="N8" t="s">
        <v>2237</v>
      </c>
      <c r="O8" t="s">
        <v>2239</v>
      </c>
      <c r="P8" s="7">
        <f>1200+600</f>
        <v>1800</v>
      </c>
      <c r="Q8" s="7">
        <f>1200+300</f>
        <v>1500</v>
      </c>
      <c r="R8" t="s">
        <v>2067</v>
      </c>
      <c r="S8" t="s">
        <v>2237</v>
      </c>
      <c r="T8" t="s">
        <v>1839</v>
      </c>
      <c r="U8" t="s">
        <v>1839</v>
      </c>
      <c r="V8" s="10" t="s">
        <v>1806</v>
      </c>
      <c r="W8" s="10" t="s">
        <v>1806</v>
      </c>
      <c r="X8" s="10" t="s">
        <v>1806</v>
      </c>
      <c r="Y8" s="10" t="s">
        <v>1806</v>
      </c>
      <c r="Z8" s="10" t="s">
        <v>1806</v>
      </c>
      <c r="AA8" s="10" t="s">
        <v>1806</v>
      </c>
      <c r="AB8" s="10">
        <v>0.36499999999999999</v>
      </c>
      <c r="AC8" s="10" t="s">
        <v>1806</v>
      </c>
      <c r="AD8" s="10" t="s">
        <v>1806</v>
      </c>
      <c r="AE8">
        <v>22.1</v>
      </c>
      <c r="AF8" t="s">
        <v>1806</v>
      </c>
      <c r="AG8" t="s">
        <v>1839</v>
      </c>
      <c r="AH8" t="s">
        <v>1839</v>
      </c>
      <c r="AI8" t="s">
        <v>1858</v>
      </c>
      <c r="AJ8" t="s">
        <v>1859</v>
      </c>
      <c r="AK8">
        <v>2.4449999999999998</v>
      </c>
      <c r="AL8">
        <v>21</v>
      </c>
    </row>
    <row r="9" spans="1:40" hidden="1" x14ac:dyDescent="0.3">
      <c r="A9">
        <v>3</v>
      </c>
      <c r="B9" t="s">
        <v>76</v>
      </c>
      <c r="C9" s="21" t="s">
        <v>70</v>
      </c>
      <c r="D9">
        <v>2023</v>
      </c>
      <c r="E9" t="s">
        <v>1648</v>
      </c>
      <c r="F9" t="s">
        <v>2173</v>
      </c>
      <c r="G9" t="s">
        <v>1810</v>
      </c>
      <c r="H9" t="s">
        <v>1841</v>
      </c>
      <c r="I9" t="s">
        <v>1809</v>
      </c>
      <c r="J9" t="s">
        <v>1813</v>
      </c>
      <c r="K9" t="s">
        <v>1806</v>
      </c>
      <c r="L9" t="s">
        <v>1948</v>
      </c>
      <c r="M9" t="s">
        <v>1946</v>
      </c>
      <c r="N9" t="s">
        <v>2237</v>
      </c>
      <c r="O9" t="s">
        <v>2237</v>
      </c>
      <c r="P9" s="7">
        <v>2230</v>
      </c>
      <c r="Q9" s="7">
        <v>2230</v>
      </c>
      <c r="R9" t="s">
        <v>1971</v>
      </c>
      <c r="S9" t="s">
        <v>2167</v>
      </c>
      <c r="T9" t="s">
        <v>1839</v>
      </c>
      <c r="U9" t="s">
        <v>1839</v>
      </c>
      <c r="V9" s="10">
        <v>0.81130000000000002</v>
      </c>
      <c r="W9" s="12">
        <v>0.97940000000000005</v>
      </c>
      <c r="X9" s="12">
        <v>0.82509999999999994</v>
      </c>
      <c r="Y9" s="10">
        <v>0.89570000000000005</v>
      </c>
      <c r="Z9" t="s">
        <v>1806</v>
      </c>
      <c r="AA9" t="s">
        <v>1806</v>
      </c>
      <c r="AB9" t="s">
        <v>1806</v>
      </c>
      <c r="AC9" t="s">
        <v>1806</v>
      </c>
      <c r="AD9" t="s">
        <v>1806</v>
      </c>
      <c r="AE9" t="s">
        <v>1806</v>
      </c>
      <c r="AF9" t="s">
        <v>1806</v>
      </c>
      <c r="AG9" t="s">
        <v>1839</v>
      </c>
      <c r="AH9" t="s">
        <v>2174</v>
      </c>
      <c r="AI9" t="s">
        <v>2237</v>
      </c>
      <c r="AJ9" t="s">
        <v>2237</v>
      </c>
      <c r="AK9">
        <v>3.633</v>
      </c>
      <c r="AL9">
        <v>23.3</v>
      </c>
    </row>
    <row r="10" spans="1:40" hidden="1" x14ac:dyDescent="0.3">
      <c r="A10">
        <v>5</v>
      </c>
      <c r="B10" t="s">
        <v>97</v>
      </c>
      <c r="C10" s="21" t="s">
        <v>93</v>
      </c>
      <c r="D10">
        <v>2024</v>
      </c>
      <c r="E10" t="s">
        <v>1650</v>
      </c>
      <c r="F10" t="s">
        <v>2151</v>
      </c>
      <c r="G10" t="s">
        <v>2152</v>
      </c>
      <c r="H10" t="s">
        <v>1841</v>
      </c>
      <c r="I10" t="s">
        <v>1809</v>
      </c>
      <c r="J10" t="s">
        <v>2288</v>
      </c>
      <c r="K10" t="s">
        <v>1806</v>
      </c>
      <c r="L10" t="s">
        <v>1806</v>
      </c>
      <c r="M10" t="s">
        <v>2143</v>
      </c>
      <c r="N10" t="s">
        <v>1839</v>
      </c>
      <c r="O10" t="s">
        <v>1806</v>
      </c>
      <c r="P10" s="7">
        <v>566</v>
      </c>
      <c r="Q10" s="7">
        <v>566</v>
      </c>
      <c r="R10" t="s">
        <v>1913</v>
      </c>
      <c r="S10" t="s">
        <v>1929</v>
      </c>
      <c r="T10" t="s">
        <v>1839</v>
      </c>
      <c r="U10" t="s">
        <v>1839</v>
      </c>
      <c r="V10" s="10" t="s">
        <v>1806</v>
      </c>
      <c r="W10" s="10" t="s">
        <v>1806</v>
      </c>
      <c r="X10" s="10" t="s">
        <v>1806</v>
      </c>
      <c r="Y10" s="10" t="s">
        <v>1806</v>
      </c>
      <c r="Z10" s="10" t="s">
        <v>1806</v>
      </c>
      <c r="AA10" s="10" t="s">
        <v>1806</v>
      </c>
      <c r="AB10" s="10" t="s">
        <v>1806</v>
      </c>
      <c r="AC10" s="10">
        <v>0.7298</v>
      </c>
      <c r="AD10" t="s">
        <v>1806</v>
      </c>
      <c r="AE10" t="s">
        <v>1806</v>
      </c>
      <c r="AF10" t="s">
        <v>1806</v>
      </c>
      <c r="AG10" t="s">
        <v>1839</v>
      </c>
      <c r="AH10" t="s">
        <v>1839</v>
      </c>
      <c r="AI10" t="s">
        <v>2237</v>
      </c>
      <c r="AJ10" t="s">
        <v>2237</v>
      </c>
      <c r="AK10">
        <v>3.633</v>
      </c>
      <c r="AL10">
        <v>23.3</v>
      </c>
    </row>
    <row r="11" spans="1:40" hidden="1" x14ac:dyDescent="0.3">
      <c r="A11">
        <v>87</v>
      </c>
      <c r="B11" t="s">
        <v>917</v>
      </c>
      <c r="C11" s="21" t="s">
        <v>914</v>
      </c>
      <c r="D11">
        <v>2024</v>
      </c>
      <c r="E11" t="s">
        <v>1729</v>
      </c>
      <c r="F11" t="s">
        <v>2237</v>
      </c>
      <c r="G11" t="s">
        <v>1814</v>
      </c>
      <c r="P11" s="7"/>
      <c r="R11"/>
      <c r="V11" s="10"/>
      <c r="W11"/>
      <c r="AA11" s="10"/>
      <c r="AB11" s="10"/>
      <c r="AC11" s="10"/>
      <c r="AK11">
        <v>3.633</v>
      </c>
      <c r="AL11">
        <v>23.3</v>
      </c>
      <c r="AM11" t="s">
        <v>2317</v>
      </c>
      <c r="AN11" t="s">
        <v>2194</v>
      </c>
    </row>
    <row r="12" spans="1:40" hidden="1" x14ac:dyDescent="0.3">
      <c r="A12">
        <v>151</v>
      </c>
      <c r="B12" t="s">
        <v>1559</v>
      </c>
      <c r="C12" t="s">
        <v>1557</v>
      </c>
      <c r="D12">
        <v>2024</v>
      </c>
      <c r="E12" t="s">
        <v>1793</v>
      </c>
      <c r="F12" t="s">
        <v>2056</v>
      </c>
      <c r="G12" t="s">
        <v>1815</v>
      </c>
      <c r="P12" s="7"/>
      <c r="R12"/>
      <c r="V12" s="10"/>
      <c r="W12" s="12"/>
      <c r="AA12" s="10"/>
      <c r="AB12" s="10"/>
      <c r="AC12" s="10"/>
      <c r="AK12">
        <v>3.633</v>
      </c>
      <c r="AL12">
        <v>23.3</v>
      </c>
      <c r="AM12" t="s">
        <v>2242</v>
      </c>
      <c r="AN12" t="s">
        <v>2058</v>
      </c>
    </row>
    <row r="13" spans="1:40" hidden="1" x14ac:dyDescent="0.3">
      <c r="A13">
        <v>44</v>
      </c>
      <c r="B13" t="s">
        <v>506</v>
      </c>
      <c r="C13" t="s">
        <v>501</v>
      </c>
      <c r="D13">
        <v>2025</v>
      </c>
      <c r="E13" t="s">
        <v>1687</v>
      </c>
      <c r="F13" t="str">
        <f>""</f>
        <v/>
      </c>
      <c r="H13" t="s">
        <v>1808</v>
      </c>
      <c r="P13" s="7"/>
      <c r="R13"/>
      <c r="V13" s="10"/>
      <c r="W13"/>
      <c r="AA13" s="10"/>
      <c r="AB13" s="10"/>
      <c r="AC13" s="10"/>
      <c r="AK13">
        <v>3.2469999999999999</v>
      </c>
      <c r="AL13">
        <v>34.200000000000003</v>
      </c>
      <c r="AM13" t="s">
        <v>1896</v>
      </c>
      <c r="AN13" t="s">
        <v>1808</v>
      </c>
    </row>
    <row r="14" spans="1:40" hidden="1" x14ac:dyDescent="0.3">
      <c r="A14">
        <v>95</v>
      </c>
      <c r="B14" t="s">
        <v>998</v>
      </c>
      <c r="C14" t="s">
        <v>992</v>
      </c>
      <c r="D14">
        <v>2026</v>
      </c>
      <c r="E14" t="s">
        <v>1737</v>
      </c>
      <c r="F14" t="s">
        <v>1995</v>
      </c>
      <c r="G14" t="s">
        <v>1992</v>
      </c>
      <c r="P14" s="7"/>
      <c r="R14"/>
      <c r="V14" s="10"/>
      <c r="W14" s="12"/>
      <c r="AA14" s="10"/>
      <c r="AB14" s="10"/>
      <c r="AC14" s="10"/>
      <c r="AK14">
        <v>2.8919999999999999</v>
      </c>
      <c r="AL14">
        <v>24.3</v>
      </c>
      <c r="AM14" t="s">
        <v>1918</v>
      </c>
      <c r="AN14" t="s">
        <v>2220</v>
      </c>
    </row>
    <row r="15" spans="1:40" hidden="1" x14ac:dyDescent="0.3">
      <c r="A15">
        <v>133</v>
      </c>
      <c r="B15" t="s">
        <v>1375</v>
      </c>
      <c r="C15" t="s">
        <v>1370</v>
      </c>
      <c r="D15">
        <v>2025</v>
      </c>
      <c r="E15" t="s">
        <v>1775</v>
      </c>
      <c r="F15" t="str">
        <f>""</f>
        <v/>
      </c>
      <c r="H15" t="s">
        <v>1808</v>
      </c>
      <c r="P15" s="7"/>
      <c r="R15"/>
      <c r="V15" s="10"/>
      <c r="W15" s="12"/>
      <c r="AA15" s="10"/>
      <c r="AB15" s="10"/>
      <c r="AC15" s="10"/>
      <c r="AK15">
        <v>2.8370000000000002</v>
      </c>
      <c r="AL15">
        <v>21.7</v>
      </c>
      <c r="AM15" t="s">
        <v>1896</v>
      </c>
      <c r="AN15" t="s">
        <v>1808</v>
      </c>
    </row>
    <row r="16" spans="1:40" hidden="1" x14ac:dyDescent="0.3">
      <c r="A16">
        <v>90</v>
      </c>
      <c r="B16" t="s">
        <v>945</v>
      </c>
      <c r="C16" t="s">
        <v>940</v>
      </c>
      <c r="D16">
        <v>2022</v>
      </c>
      <c r="E16" t="s">
        <v>1732</v>
      </c>
      <c r="F16" t="str">
        <f>""</f>
        <v/>
      </c>
      <c r="H16" t="s">
        <v>1808</v>
      </c>
      <c r="P16" s="7"/>
      <c r="R16"/>
      <c r="V16" s="10"/>
      <c r="W16"/>
      <c r="AA16" s="10"/>
      <c r="AB16" s="10"/>
      <c r="AC16" s="10"/>
      <c r="AK16">
        <v>2.5760000000000001</v>
      </c>
      <c r="AL16">
        <v>22.1</v>
      </c>
      <c r="AM16" t="s">
        <v>1896</v>
      </c>
      <c r="AN16" t="s">
        <v>1808</v>
      </c>
    </row>
    <row r="17" spans="1:40" hidden="1" x14ac:dyDescent="0.3">
      <c r="A17">
        <v>8</v>
      </c>
      <c r="B17" t="s">
        <v>132</v>
      </c>
      <c r="C17" s="21" t="s">
        <v>127</v>
      </c>
      <c r="D17">
        <v>2024</v>
      </c>
      <c r="E17" t="s">
        <v>1653</v>
      </c>
      <c r="F17" t="s">
        <v>1903</v>
      </c>
      <c r="G17" t="s">
        <v>1904</v>
      </c>
      <c r="H17" t="s">
        <v>1841</v>
      </c>
      <c r="I17" t="s">
        <v>1809</v>
      </c>
      <c r="J17" t="s">
        <v>2292</v>
      </c>
      <c r="K17" t="s">
        <v>1905</v>
      </c>
      <c r="L17" t="s">
        <v>1806</v>
      </c>
      <c r="M17" t="s">
        <v>1946</v>
      </c>
      <c r="N17" t="s">
        <v>1838</v>
      </c>
      <c r="O17" t="s">
        <v>1909</v>
      </c>
      <c r="P17" s="7">
        <v>1000</v>
      </c>
      <c r="Q17" s="7" t="s">
        <v>2237</v>
      </c>
      <c r="R17" t="s">
        <v>1855</v>
      </c>
      <c r="S17" t="s">
        <v>1881</v>
      </c>
      <c r="T17" t="s">
        <v>1932</v>
      </c>
      <c r="U17" t="s">
        <v>1839</v>
      </c>
      <c r="V17" s="10" t="s">
        <v>1806</v>
      </c>
      <c r="W17" s="10" t="s">
        <v>1806</v>
      </c>
      <c r="X17" s="10" t="s">
        <v>1806</v>
      </c>
      <c r="Y17" s="10" t="s">
        <v>1806</v>
      </c>
      <c r="Z17" s="10" t="s">
        <v>1806</v>
      </c>
      <c r="AA17" s="10" t="s">
        <v>1806</v>
      </c>
      <c r="AB17" s="10">
        <v>0.96870000000000001</v>
      </c>
      <c r="AC17" s="10">
        <v>0.80320000000000003</v>
      </c>
      <c r="AD17" t="s">
        <v>1806</v>
      </c>
      <c r="AE17" t="s">
        <v>1806</v>
      </c>
      <c r="AF17" s="13">
        <f>1000/78.7</f>
        <v>12.706480304955527</v>
      </c>
      <c r="AG17" t="s">
        <v>1839</v>
      </c>
      <c r="AH17" t="s">
        <v>1839</v>
      </c>
      <c r="AI17" t="s">
        <v>2237</v>
      </c>
      <c r="AJ17" t="s">
        <v>2237</v>
      </c>
      <c r="AK17">
        <v>1.9930000000000001</v>
      </c>
      <c r="AL17">
        <v>12.4</v>
      </c>
    </row>
    <row r="18" spans="1:40" hidden="1" x14ac:dyDescent="0.3">
      <c r="A18">
        <v>64</v>
      </c>
      <c r="B18" t="s">
        <v>699</v>
      </c>
      <c r="C18" t="s">
        <v>697</v>
      </c>
      <c r="D18">
        <v>2025</v>
      </c>
      <c r="E18" t="s">
        <v>1706</v>
      </c>
      <c r="F18" t="str">
        <f>""</f>
        <v/>
      </c>
      <c r="H18" t="s">
        <v>1808</v>
      </c>
      <c r="P18" s="7"/>
      <c r="R18"/>
      <c r="V18" s="10"/>
      <c r="W18"/>
      <c r="AA18" s="10"/>
      <c r="AB18" s="10"/>
      <c r="AC18" s="10"/>
      <c r="AK18">
        <v>2.4449999999999998</v>
      </c>
      <c r="AL18">
        <v>21</v>
      </c>
      <c r="AM18" t="s">
        <v>1896</v>
      </c>
      <c r="AN18" t="s">
        <v>1808</v>
      </c>
    </row>
    <row r="19" spans="1:40" hidden="1" x14ac:dyDescent="0.3">
      <c r="A19">
        <v>62</v>
      </c>
      <c r="B19" t="s">
        <v>680</v>
      </c>
      <c r="C19" t="s">
        <v>675</v>
      </c>
      <c r="D19">
        <v>2025</v>
      </c>
      <c r="E19" t="s">
        <v>1704</v>
      </c>
      <c r="F19" t="s">
        <v>2012</v>
      </c>
      <c r="G19" t="s">
        <v>1993</v>
      </c>
      <c r="P19" s="7"/>
      <c r="R19"/>
      <c r="V19" s="10"/>
      <c r="W19" s="12"/>
      <c r="AA19" s="10"/>
      <c r="AB19" s="10"/>
      <c r="AC19" s="10"/>
      <c r="AK19">
        <v>2.4449999999999998</v>
      </c>
      <c r="AL19">
        <v>21</v>
      </c>
      <c r="AM19" t="s">
        <v>1846</v>
      </c>
      <c r="AN19" t="s">
        <v>2217</v>
      </c>
    </row>
    <row r="20" spans="1:40" hidden="1" x14ac:dyDescent="0.3">
      <c r="A20">
        <v>7</v>
      </c>
      <c r="B20" t="s">
        <v>121</v>
      </c>
      <c r="C20" s="21" t="s">
        <v>116</v>
      </c>
      <c r="D20">
        <v>2021</v>
      </c>
      <c r="E20" t="s">
        <v>1652</v>
      </c>
      <c r="F20" t="s">
        <v>2165</v>
      </c>
      <c r="G20" t="s">
        <v>2166</v>
      </c>
      <c r="H20" t="s">
        <v>1841</v>
      </c>
      <c r="I20" t="s">
        <v>1809</v>
      </c>
      <c r="J20" t="s">
        <v>1813</v>
      </c>
      <c r="K20" t="s">
        <v>1806</v>
      </c>
      <c r="L20" t="s">
        <v>1912</v>
      </c>
      <c r="M20" t="s">
        <v>1946</v>
      </c>
      <c r="N20" t="s">
        <v>2237</v>
      </c>
      <c r="O20" t="s">
        <v>2237</v>
      </c>
      <c r="P20" s="7">
        <v>3231</v>
      </c>
      <c r="Q20" s="7">
        <v>2164</v>
      </c>
      <c r="R20" t="s">
        <v>2237</v>
      </c>
      <c r="S20" t="s">
        <v>2167</v>
      </c>
      <c r="T20" t="s">
        <v>1839</v>
      </c>
      <c r="U20" t="s">
        <v>1839</v>
      </c>
      <c r="V20" s="10">
        <v>0.89900000000000002</v>
      </c>
      <c r="W20" s="12" t="s">
        <v>1806</v>
      </c>
      <c r="X20" s="12">
        <v>0.84499999999999997</v>
      </c>
      <c r="Y20" s="10" t="s">
        <v>1806</v>
      </c>
      <c r="Z20" t="s">
        <v>1806</v>
      </c>
      <c r="AA20" s="10" t="s">
        <v>1806</v>
      </c>
      <c r="AB20" s="10" t="s">
        <v>1806</v>
      </c>
      <c r="AC20" s="10" t="s">
        <v>1806</v>
      </c>
      <c r="AD20" s="10" t="s">
        <v>1806</v>
      </c>
      <c r="AE20">
        <v>2</v>
      </c>
      <c r="AF20">
        <v>350</v>
      </c>
      <c r="AG20" t="s">
        <v>1839</v>
      </c>
      <c r="AH20" t="s">
        <v>1839</v>
      </c>
      <c r="AI20" t="s">
        <v>1858</v>
      </c>
      <c r="AJ20" t="s">
        <v>1859</v>
      </c>
      <c r="AK20">
        <v>1.244</v>
      </c>
      <c r="AL20">
        <v>10.199999999999999</v>
      </c>
    </row>
    <row r="21" spans="1:40" hidden="1" x14ac:dyDescent="0.3">
      <c r="A21">
        <v>82</v>
      </c>
      <c r="B21" t="s">
        <v>873</v>
      </c>
      <c r="C21" t="s">
        <v>868</v>
      </c>
      <c r="D21">
        <v>2024</v>
      </c>
      <c r="E21" t="s">
        <v>1724</v>
      </c>
      <c r="F21" t="str">
        <f>""</f>
        <v/>
      </c>
      <c r="H21" t="s">
        <v>1808</v>
      </c>
      <c r="P21" s="7"/>
      <c r="R21"/>
      <c r="V21" s="10"/>
      <c r="W21" s="12"/>
      <c r="AA21" s="10"/>
      <c r="AB21" s="10"/>
      <c r="AC21" s="10"/>
      <c r="AK21">
        <v>2.2109999999999999</v>
      </c>
      <c r="AL21">
        <v>15.3</v>
      </c>
      <c r="AM21" t="s">
        <v>1896</v>
      </c>
      <c r="AN21" t="s">
        <v>1808</v>
      </c>
    </row>
    <row r="22" spans="1:40" x14ac:dyDescent="0.3">
      <c r="A22">
        <v>89</v>
      </c>
      <c r="B22" t="s">
        <v>934</v>
      </c>
      <c r="C22" t="s">
        <v>931</v>
      </c>
      <c r="D22">
        <v>2025</v>
      </c>
      <c r="E22" t="s">
        <v>1731</v>
      </c>
      <c r="F22" t="s">
        <v>1956</v>
      </c>
      <c r="G22" t="s">
        <v>1810</v>
      </c>
      <c r="H22" t="s">
        <v>1841</v>
      </c>
      <c r="I22" t="s">
        <v>1809</v>
      </c>
      <c r="J22" t="s">
        <v>1957</v>
      </c>
      <c r="K22" t="s">
        <v>1806</v>
      </c>
      <c r="L22" t="s">
        <v>1806</v>
      </c>
      <c r="M22" t="s">
        <v>1946</v>
      </c>
      <c r="N22" t="s">
        <v>1838</v>
      </c>
      <c r="O22" t="s">
        <v>2237</v>
      </c>
      <c r="P22" s="7">
        <v>88897</v>
      </c>
      <c r="Q22" s="7">
        <v>4912</v>
      </c>
      <c r="R22" t="s">
        <v>1855</v>
      </c>
      <c r="S22" t="s">
        <v>1881</v>
      </c>
      <c r="T22" t="s">
        <v>1839</v>
      </c>
      <c r="U22" t="s">
        <v>1839</v>
      </c>
      <c r="V22" s="10">
        <v>0.97330000000000005</v>
      </c>
      <c r="W22" s="10">
        <v>0.96099999999999997</v>
      </c>
      <c r="X22" s="10">
        <v>0.95479999999999998</v>
      </c>
      <c r="Y22" s="10">
        <v>0.95789999999999997</v>
      </c>
      <c r="Z22" s="9" t="s">
        <v>1806</v>
      </c>
      <c r="AA22" s="10" t="s">
        <v>1806</v>
      </c>
      <c r="AB22" s="9" t="s">
        <v>1806</v>
      </c>
      <c r="AC22" s="9" t="s">
        <v>1806</v>
      </c>
      <c r="AD22" s="9" t="s">
        <v>1806</v>
      </c>
      <c r="AE22">
        <v>8.51</v>
      </c>
      <c r="AF22">
        <f>0.1175*1000</f>
        <v>117.5</v>
      </c>
      <c r="AG22" t="s">
        <v>1839</v>
      </c>
      <c r="AH22" t="s">
        <v>1838</v>
      </c>
      <c r="AI22" t="s">
        <v>1858</v>
      </c>
      <c r="AJ22" t="s">
        <v>1958</v>
      </c>
      <c r="AK22">
        <v>1.8540000000000001</v>
      </c>
      <c r="AL22">
        <v>13.8</v>
      </c>
    </row>
    <row r="23" spans="1:40" hidden="1" x14ac:dyDescent="0.3">
      <c r="A23">
        <v>9</v>
      </c>
      <c r="B23" t="s">
        <v>143</v>
      </c>
      <c r="C23" s="21" t="s">
        <v>138</v>
      </c>
      <c r="D23">
        <v>2024</v>
      </c>
      <c r="E23" t="s">
        <v>1654</v>
      </c>
      <c r="F23" t="s">
        <v>2096</v>
      </c>
      <c r="G23" t="s">
        <v>1810</v>
      </c>
      <c r="H23" t="s">
        <v>1841</v>
      </c>
      <c r="I23" t="s">
        <v>1809</v>
      </c>
      <c r="J23" t="s">
        <v>2287</v>
      </c>
      <c r="K23" t="s">
        <v>1806</v>
      </c>
      <c r="L23" t="s">
        <v>2097</v>
      </c>
      <c r="M23" t="s">
        <v>1946</v>
      </c>
      <c r="N23" t="s">
        <v>1838</v>
      </c>
      <c r="O23" t="s">
        <v>2237</v>
      </c>
      <c r="P23" s="7">
        <v>2890</v>
      </c>
      <c r="Q23" s="7">
        <f>2890+3500</f>
        <v>6390</v>
      </c>
      <c r="R23" t="s">
        <v>2237</v>
      </c>
      <c r="S23" t="s">
        <v>1857</v>
      </c>
      <c r="T23" t="s">
        <v>1839</v>
      </c>
      <c r="U23" t="s">
        <v>1839</v>
      </c>
      <c r="V23" s="10" t="s">
        <v>1806</v>
      </c>
      <c r="W23" s="10" t="s">
        <v>1806</v>
      </c>
      <c r="X23" s="10" t="s">
        <v>1806</v>
      </c>
      <c r="Y23" s="10" t="s">
        <v>1806</v>
      </c>
      <c r="Z23" s="10" t="s">
        <v>1806</v>
      </c>
      <c r="AA23" s="10" t="s">
        <v>1806</v>
      </c>
      <c r="AB23" s="10">
        <v>0.98099999999999998</v>
      </c>
      <c r="AC23" s="10" t="s">
        <v>1806</v>
      </c>
      <c r="AD23" s="10" t="s">
        <v>1806</v>
      </c>
      <c r="AE23" s="10" t="s">
        <v>1806</v>
      </c>
      <c r="AF23" s="10" t="s">
        <v>1806</v>
      </c>
      <c r="AG23" t="s">
        <v>1839</v>
      </c>
      <c r="AH23" t="s">
        <v>1839</v>
      </c>
      <c r="AI23" t="s">
        <v>1858</v>
      </c>
      <c r="AJ23" t="s">
        <v>1859</v>
      </c>
      <c r="AK23">
        <v>1.76</v>
      </c>
      <c r="AL23">
        <v>11.8</v>
      </c>
    </row>
    <row r="24" spans="1:40" hidden="1" x14ac:dyDescent="0.3">
      <c r="A24">
        <v>11</v>
      </c>
      <c r="B24" t="s">
        <v>165</v>
      </c>
      <c r="C24" s="21" t="s">
        <v>160</v>
      </c>
      <c r="D24">
        <v>2024</v>
      </c>
      <c r="E24" t="s">
        <v>1656</v>
      </c>
      <c r="F24" t="s">
        <v>2193</v>
      </c>
      <c r="G24" t="s">
        <v>1815</v>
      </c>
      <c r="H24" t="s">
        <v>1841</v>
      </c>
      <c r="I24" t="s">
        <v>1809</v>
      </c>
      <c r="J24" t="s">
        <v>2290</v>
      </c>
      <c r="K24" t="s">
        <v>1830</v>
      </c>
      <c r="L24" t="s">
        <v>1806</v>
      </c>
      <c r="M24" t="s">
        <v>1946</v>
      </c>
      <c r="N24" t="s">
        <v>1838</v>
      </c>
      <c r="O24" t="s">
        <v>1806</v>
      </c>
      <c r="P24" s="7">
        <f>10552+10552+2637+2637</f>
        <v>26378</v>
      </c>
      <c r="Q24" s="7">
        <f>10552+2637</f>
        <v>13189</v>
      </c>
      <c r="R24" t="s">
        <v>1855</v>
      </c>
      <c r="S24" t="s">
        <v>1857</v>
      </c>
      <c r="T24" t="s">
        <v>1932</v>
      </c>
      <c r="U24" t="s">
        <v>1839</v>
      </c>
      <c r="V24" s="10">
        <v>0.98399999999999999</v>
      </c>
      <c r="W24" s="12" t="s">
        <v>1806</v>
      </c>
      <c r="X24" s="10">
        <f>(0.978+0.984)/2</f>
        <v>0.98099999999999998</v>
      </c>
      <c r="Y24" s="10" t="s">
        <v>1806</v>
      </c>
      <c r="Z24" t="s">
        <v>1806</v>
      </c>
      <c r="AA24" t="s">
        <v>1806</v>
      </c>
      <c r="AB24" t="s">
        <v>1806</v>
      </c>
      <c r="AC24" t="s">
        <v>1806</v>
      </c>
      <c r="AD24" t="s">
        <v>1806</v>
      </c>
      <c r="AE24" t="s">
        <v>1806</v>
      </c>
      <c r="AF24">
        <f>0.26*1000</f>
        <v>260</v>
      </c>
      <c r="AG24" t="s">
        <v>1839</v>
      </c>
      <c r="AH24" t="s">
        <v>1839</v>
      </c>
      <c r="AI24" t="s">
        <v>2237</v>
      </c>
      <c r="AJ24" t="s">
        <v>2237</v>
      </c>
      <c r="AK24">
        <v>1.091</v>
      </c>
      <c r="AL24">
        <v>7.2</v>
      </c>
    </row>
    <row r="25" spans="1:40" x14ac:dyDescent="0.3">
      <c r="A25">
        <v>2</v>
      </c>
      <c r="B25" t="s">
        <v>64</v>
      </c>
      <c r="C25" s="21" t="s">
        <v>58</v>
      </c>
      <c r="D25">
        <v>2025</v>
      </c>
      <c r="E25" t="s">
        <v>1647</v>
      </c>
      <c r="F25" t="s">
        <v>1953</v>
      </c>
      <c r="G25" t="s">
        <v>1954</v>
      </c>
      <c r="H25" t="s">
        <v>1841</v>
      </c>
      <c r="I25" t="s">
        <v>1809</v>
      </c>
      <c r="J25" t="s">
        <v>1813</v>
      </c>
      <c r="K25" t="s">
        <v>1806</v>
      </c>
      <c r="L25" t="s">
        <v>1812</v>
      </c>
      <c r="M25" t="s">
        <v>2237</v>
      </c>
      <c r="N25" t="s">
        <v>2237</v>
      </c>
      <c r="O25" t="s">
        <v>2237</v>
      </c>
      <c r="P25" s="7">
        <v>2540</v>
      </c>
      <c r="Q25" s="7">
        <v>4830</v>
      </c>
      <c r="R25" t="s">
        <v>1855</v>
      </c>
      <c r="S25" t="s">
        <v>2313</v>
      </c>
      <c r="T25" t="s">
        <v>1932</v>
      </c>
      <c r="U25" t="s">
        <v>1839</v>
      </c>
      <c r="V25" s="10">
        <v>0.996</v>
      </c>
      <c r="W25" s="10">
        <v>0.94399999999999995</v>
      </c>
      <c r="X25" s="10">
        <v>0.95499999999999996</v>
      </c>
      <c r="Y25" s="10" t="s">
        <v>1806</v>
      </c>
      <c r="Z25" t="s">
        <v>1806</v>
      </c>
      <c r="AA25" s="10" t="s">
        <v>1806</v>
      </c>
      <c r="AB25" s="10">
        <v>0.97899999999999998</v>
      </c>
      <c r="AC25" s="10" t="s">
        <v>1806</v>
      </c>
      <c r="AD25" s="10" t="s">
        <v>1806</v>
      </c>
      <c r="AE25" s="10" t="s">
        <v>1806</v>
      </c>
      <c r="AF25">
        <v>1694</v>
      </c>
      <c r="AG25" t="s">
        <v>1839</v>
      </c>
      <c r="AH25" t="s">
        <v>1839</v>
      </c>
      <c r="AI25" t="s">
        <v>1858</v>
      </c>
      <c r="AJ25" t="s">
        <v>1955</v>
      </c>
      <c r="AK25">
        <v>1.6519999999999999</v>
      </c>
      <c r="AL25">
        <v>9.5</v>
      </c>
    </row>
    <row r="26" spans="1:40" hidden="1" x14ac:dyDescent="0.3">
      <c r="A26">
        <v>14</v>
      </c>
      <c r="B26" t="s">
        <v>197</v>
      </c>
      <c r="C26" s="21" t="s">
        <v>191</v>
      </c>
      <c r="D26">
        <v>2020</v>
      </c>
      <c r="E26" t="s">
        <v>1659</v>
      </c>
      <c r="F26" t="s">
        <v>2000</v>
      </c>
      <c r="G26" t="s">
        <v>1885</v>
      </c>
      <c r="H26" t="s">
        <v>1841</v>
      </c>
      <c r="I26" t="s">
        <v>1809</v>
      </c>
      <c r="J26" t="s">
        <v>1964</v>
      </c>
      <c r="K26" t="s">
        <v>1806</v>
      </c>
      <c r="L26" t="s">
        <v>1806</v>
      </c>
      <c r="M26" t="s">
        <v>1946</v>
      </c>
      <c r="N26" t="s">
        <v>1839</v>
      </c>
      <c r="O26" t="s">
        <v>2237</v>
      </c>
      <c r="P26" s="7">
        <v>407</v>
      </c>
      <c r="Q26" s="7">
        <v>250</v>
      </c>
      <c r="R26" t="s">
        <v>1855</v>
      </c>
      <c r="S26" t="s">
        <v>2011</v>
      </c>
      <c r="T26" t="s">
        <v>1839</v>
      </c>
      <c r="U26" t="s">
        <v>1839</v>
      </c>
      <c r="V26" s="10">
        <v>0.99</v>
      </c>
      <c r="W26" s="12" t="s">
        <v>1806</v>
      </c>
      <c r="X26" s="12" t="s">
        <v>1806</v>
      </c>
      <c r="Y26" s="10" t="s">
        <v>1806</v>
      </c>
      <c r="Z26" s="12" t="s">
        <v>1806</v>
      </c>
      <c r="AA26" s="12" t="s">
        <v>1806</v>
      </c>
      <c r="AB26" s="12" t="s">
        <v>1806</v>
      </c>
      <c r="AC26" s="12" t="s">
        <v>1806</v>
      </c>
      <c r="AD26" s="12" t="s">
        <v>1806</v>
      </c>
      <c r="AE26" s="12" t="s">
        <v>1806</v>
      </c>
      <c r="AF26" s="12" t="s">
        <v>1806</v>
      </c>
      <c r="AG26" t="s">
        <v>1839</v>
      </c>
      <c r="AH26" t="s">
        <v>1839</v>
      </c>
      <c r="AI26" t="s">
        <v>2237</v>
      </c>
      <c r="AJ26" t="s">
        <v>2237</v>
      </c>
      <c r="AK26">
        <v>0.504</v>
      </c>
      <c r="AL26" t="s">
        <v>1806</v>
      </c>
    </row>
    <row r="27" spans="1:40" hidden="1" x14ac:dyDescent="0.3">
      <c r="A27">
        <v>39</v>
      </c>
      <c r="B27" t="s">
        <v>456</v>
      </c>
      <c r="C27" t="s">
        <v>453</v>
      </c>
      <c r="D27">
        <v>2023</v>
      </c>
      <c r="E27" t="s">
        <v>1683</v>
      </c>
      <c r="F27" t="str">
        <f>""</f>
        <v/>
      </c>
      <c r="H27" t="s">
        <v>1808</v>
      </c>
      <c r="P27" s="7"/>
      <c r="R27"/>
      <c r="V27" s="10"/>
      <c r="W27" s="12"/>
      <c r="AA27" s="10"/>
      <c r="AB27" s="10"/>
      <c r="AC27" s="10"/>
      <c r="AK27">
        <v>2.2090000000000001</v>
      </c>
      <c r="AL27">
        <v>22.4</v>
      </c>
      <c r="AM27" t="s">
        <v>1896</v>
      </c>
      <c r="AN27" t="s">
        <v>1808</v>
      </c>
    </row>
    <row r="28" spans="1:40" hidden="1" x14ac:dyDescent="0.3">
      <c r="A28">
        <v>86</v>
      </c>
      <c r="B28" t="s">
        <v>908</v>
      </c>
      <c r="C28" t="s">
        <v>906</v>
      </c>
      <c r="D28">
        <v>2021</v>
      </c>
      <c r="E28" t="s">
        <v>1728</v>
      </c>
      <c r="F28" t="str">
        <f>""</f>
        <v/>
      </c>
      <c r="H28" t="s">
        <v>1808</v>
      </c>
      <c r="P28" s="7"/>
      <c r="R28"/>
      <c r="V28" s="10"/>
      <c r="W28" s="12"/>
      <c r="AA28" s="10"/>
      <c r="AB28" s="10"/>
      <c r="AC28" s="10"/>
      <c r="AK28">
        <v>2.2090000000000001</v>
      </c>
      <c r="AL28">
        <v>22.4</v>
      </c>
      <c r="AM28" t="s">
        <v>1896</v>
      </c>
      <c r="AN28" t="s">
        <v>1808</v>
      </c>
    </row>
    <row r="29" spans="1:40" hidden="1" x14ac:dyDescent="0.3">
      <c r="A29">
        <v>137</v>
      </c>
      <c r="B29" t="s">
        <v>1413</v>
      </c>
      <c r="C29" t="s">
        <v>1408</v>
      </c>
      <c r="D29">
        <v>2022</v>
      </c>
      <c r="E29" t="s">
        <v>1779</v>
      </c>
      <c r="F29" t="s">
        <v>2179</v>
      </c>
      <c r="G29" t="s">
        <v>1960</v>
      </c>
      <c r="P29" s="7"/>
      <c r="R29"/>
      <c r="V29" s="10"/>
      <c r="W29" s="12"/>
      <c r="AA29" s="10"/>
      <c r="AB29" s="10"/>
      <c r="AC29" s="10"/>
      <c r="AK29">
        <v>2.089</v>
      </c>
      <c r="AL29">
        <v>18.600000000000001</v>
      </c>
      <c r="AM29" t="s">
        <v>1846</v>
      </c>
      <c r="AN29" t="s">
        <v>2232</v>
      </c>
    </row>
    <row r="30" spans="1:40" hidden="1" x14ac:dyDescent="0.3">
      <c r="A30">
        <v>112</v>
      </c>
      <c r="B30" t="s">
        <v>1172</v>
      </c>
      <c r="C30" t="s">
        <v>1166</v>
      </c>
      <c r="D30">
        <v>2017</v>
      </c>
      <c r="E30" t="s">
        <v>1754</v>
      </c>
      <c r="F30" t="s">
        <v>1843</v>
      </c>
      <c r="P30" s="7"/>
      <c r="R30"/>
      <c r="V30" s="9"/>
      <c r="W30"/>
      <c r="AA30" s="10"/>
      <c r="AB30" s="10"/>
      <c r="AC30" s="10"/>
      <c r="AK30">
        <v>2.0070000000000001</v>
      </c>
      <c r="AL30">
        <v>17.8</v>
      </c>
      <c r="AM30" t="s">
        <v>1848</v>
      </c>
      <c r="AN30" t="s">
        <v>1842</v>
      </c>
    </row>
    <row r="31" spans="1:40" hidden="1" x14ac:dyDescent="0.3">
      <c r="A31">
        <v>33</v>
      </c>
      <c r="B31" t="s">
        <v>394</v>
      </c>
      <c r="C31" t="s">
        <v>389</v>
      </c>
      <c r="D31">
        <v>2024</v>
      </c>
      <c r="E31" t="s">
        <v>1678</v>
      </c>
      <c r="F31" t="s">
        <v>2012</v>
      </c>
      <c r="G31" t="s">
        <v>1993</v>
      </c>
      <c r="P31" s="7"/>
      <c r="R31"/>
      <c r="V31" s="10"/>
      <c r="W31" s="12"/>
      <c r="AA31" s="10"/>
      <c r="AB31" s="10"/>
      <c r="AC31" s="10"/>
      <c r="AK31">
        <v>2</v>
      </c>
      <c r="AL31">
        <v>16.5</v>
      </c>
      <c r="AM31" t="s">
        <v>1846</v>
      </c>
      <c r="AN31" t="s">
        <v>2223</v>
      </c>
    </row>
    <row r="32" spans="1:40" hidden="1" x14ac:dyDescent="0.3">
      <c r="A32">
        <v>15</v>
      </c>
      <c r="B32" t="s">
        <v>209</v>
      </c>
      <c r="C32" t="s">
        <v>204</v>
      </c>
      <c r="D32">
        <v>2021</v>
      </c>
      <c r="E32" t="s">
        <v>1660</v>
      </c>
      <c r="F32" t="s">
        <v>1969</v>
      </c>
      <c r="G32" t="s">
        <v>1941</v>
      </c>
      <c r="H32" t="s">
        <v>1841</v>
      </c>
      <c r="I32" t="s">
        <v>1809</v>
      </c>
      <c r="J32" t="s">
        <v>2304</v>
      </c>
      <c r="K32" t="s">
        <v>1806</v>
      </c>
      <c r="L32" t="s">
        <v>1806</v>
      </c>
      <c r="M32" t="s">
        <v>1946</v>
      </c>
      <c r="N32" t="s">
        <v>1839</v>
      </c>
      <c r="O32" t="s">
        <v>2237</v>
      </c>
      <c r="P32" s="7">
        <v>360</v>
      </c>
      <c r="Q32" s="7" t="s">
        <v>2237</v>
      </c>
      <c r="R32" t="s">
        <v>1971</v>
      </c>
      <c r="S32" t="s">
        <v>1970</v>
      </c>
      <c r="T32" t="s">
        <v>1932</v>
      </c>
      <c r="U32" t="s">
        <v>1932</v>
      </c>
      <c r="V32" s="10">
        <f>(100+88.3+94.1+91+91.5+100+93.9)/7/100</f>
        <v>0.94114285714285717</v>
      </c>
      <c r="W32" t="s">
        <v>1806</v>
      </c>
      <c r="X32" t="s">
        <v>1806</v>
      </c>
      <c r="Y32" s="10" t="s">
        <v>1806</v>
      </c>
      <c r="Z32" t="s">
        <v>1806</v>
      </c>
      <c r="AA32" t="s">
        <v>1806</v>
      </c>
      <c r="AB32" t="s">
        <v>1806</v>
      </c>
      <c r="AC32" t="s">
        <v>1806</v>
      </c>
      <c r="AD32" t="s">
        <v>1806</v>
      </c>
      <c r="AE32" t="s">
        <v>1806</v>
      </c>
      <c r="AF32" t="s">
        <v>1806</v>
      </c>
      <c r="AG32" t="s">
        <v>1839</v>
      </c>
      <c r="AH32" t="s">
        <v>1839</v>
      </c>
      <c r="AI32" t="s">
        <v>2237</v>
      </c>
      <c r="AJ32" t="s">
        <v>2237</v>
      </c>
      <c r="AK32">
        <v>1.556</v>
      </c>
      <c r="AL32">
        <v>10.199999999999999</v>
      </c>
    </row>
    <row r="33" spans="1:40" hidden="1" x14ac:dyDescent="0.3">
      <c r="A33">
        <v>18</v>
      </c>
      <c r="B33" t="s">
        <v>244</v>
      </c>
      <c r="C33" t="s">
        <v>239</v>
      </c>
      <c r="D33">
        <v>2022</v>
      </c>
      <c r="E33" t="s">
        <v>1663</v>
      </c>
      <c r="F33" t="s">
        <v>1816</v>
      </c>
      <c r="G33" t="s">
        <v>1819</v>
      </c>
      <c r="H33" t="s">
        <v>1841</v>
      </c>
      <c r="I33" t="s">
        <v>1811</v>
      </c>
      <c r="J33" t="s">
        <v>2293</v>
      </c>
      <c r="K33" t="s">
        <v>1806</v>
      </c>
      <c r="L33" t="s">
        <v>1806</v>
      </c>
      <c r="M33" t="s">
        <v>2143</v>
      </c>
      <c r="N33" t="s">
        <v>1839</v>
      </c>
      <c r="O33" t="s">
        <v>2208</v>
      </c>
      <c r="P33" s="7">
        <v>5354</v>
      </c>
      <c r="Q33" s="29" t="s">
        <v>2237</v>
      </c>
      <c r="R33" t="s">
        <v>2145</v>
      </c>
      <c r="S33" t="s">
        <v>2144</v>
      </c>
      <c r="T33" t="s">
        <v>1838</v>
      </c>
      <c r="U33" t="s">
        <v>1839</v>
      </c>
      <c r="V33" s="10" t="s">
        <v>1806</v>
      </c>
      <c r="W33" s="10" t="s">
        <v>1806</v>
      </c>
      <c r="X33" s="10" t="s">
        <v>1806</v>
      </c>
      <c r="Y33" s="10" t="s">
        <v>1806</v>
      </c>
      <c r="Z33" s="10" t="s">
        <v>1806</v>
      </c>
      <c r="AA33" s="10" t="s">
        <v>1806</v>
      </c>
      <c r="AB33" s="10" t="s">
        <v>1806</v>
      </c>
      <c r="AC33" s="10" t="s">
        <v>1806</v>
      </c>
      <c r="AD33" s="10" t="s">
        <v>1806</v>
      </c>
      <c r="AE33">
        <v>44</v>
      </c>
      <c r="AF33" s="19">
        <f>(0.015+0.023)/2*1000</f>
        <v>19</v>
      </c>
      <c r="AG33" t="s">
        <v>1839</v>
      </c>
      <c r="AH33" t="s">
        <v>1839</v>
      </c>
      <c r="AI33" t="s">
        <v>1858</v>
      </c>
      <c r="AJ33" t="s">
        <v>1859</v>
      </c>
      <c r="AK33">
        <v>1.6279999999999999</v>
      </c>
      <c r="AL33">
        <v>12.7</v>
      </c>
    </row>
    <row r="34" spans="1:40" hidden="1" x14ac:dyDescent="0.3">
      <c r="A34">
        <v>21</v>
      </c>
      <c r="B34" t="s">
        <v>277</v>
      </c>
      <c r="C34" t="s">
        <v>272</v>
      </c>
      <c r="D34">
        <v>2022</v>
      </c>
      <c r="E34" t="s">
        <v>1666</v>
      </c>
      <c r="F34" t="s">
        <v>1985</v>
      </c>
      <c r="G34" t="s">
        <v>1822</v>
      </c>
      <c r="H34" t="s">
        <v>1841</v>
      </c>
      <c r="I34" t="s">
        <v>1809</v>
      </c>
      <c r="J34" t="s">
        <v>1813</v>
      </c>
      <c r="K34" t="s">
        <v>1942</v>
      </c>
      <c r="L34" t="s">
        <v>1806</v>
      </c>
      <c r="M34" t="s">
        <v>1986</v>
      </c>
      <c r="N34" t="s">
        <v>1838</v>
      </c>
      <c r="O34" t="s">
        <v>2237</v>
      </c>
      <c r="P34" s="7">
        <v>28</v>
      </c>
      <c r="Q34" s="7">
        <v>14</v>
      </c>
      <c r="R34" t="s">
        <v>1806</v>
      </c>
      <c r="S34" t="s">
        <v>1987</v>
      </c>
      <c r="T34" t="s">
        <v>1839</v>
      </c>
      <c r="U34" t="s">
        <v>1839</v>
      </c>
      <c r="V34" s="10">
        <v>0.92300000000000004</v>
      </c>
      <c r="W34" t="s">
        <v>1806</v>
      </c>
      <c r="X34" t="s">
        <v>1806</v>
      </c>
      <c r="Y34" s="10" t="s">
        <v>1806</v>
      </c>
      <c r="Z34" t="s">
        <v>1806</v>
      </c>
      <c r="AA34" t="s">
        <v>1806</v>
      </c>
      <c r="AB34" t="s">
        <v>1806</v>
      </c>
      <c r="AC34" t="s">
        <v>1806</v>
      </c>
      <c r="AD34" t="s">
        <v>1806</v>
      </c>
      <c r="AE34" t="s">
        <v>1806</v>
      </c>
      <c r="AF34">
        <f>0.22*1000</f>
        <v>220</v>
      </c>
      <c r="AG34" t="s">
        <v>2214</v>
      </c>
      <c r="AH34" t="s">
        <v>1839</v>
      </c>
      <c r="AI34" t="s">
        <v>2237</v>
      </c>
      <c r="AJ34" t="s">
        <v>1859</v>
      </c>
      <c r="AK34">
        <v>1.8540000000000001</v>
      </c>
      <c r="AL34">
        <v>13.8</v>
      </c>
    </row>
    <row r="35" spans="1:40" hidden="1" x14ac:dyDescent="0.3">
      <c r="A35">
        <v>22</v>
      </c>
      <c r="B35" t="s">
        <v>286</v>
      </c>
      <c r="C35" t="s">
        <v>283</v>
      </c>
      <c r="D35">
        <v>2023</v>
      </c>
      <c r="E35" t="s">
        <v>1667</v>
      </c>
      <c r="F35" t="s">
        <v>1937</v>
      </c>
      <c r="G35" t="s">
        <v>1810</v>
      </c>
      <c r="H35" t="s">
        <v>1938</v>
      </c>
      <c r="I35" t="s">
        <v>1811</v>
      </c>
      <c r="J35" t="s">
        <v>2246</v>
      </c>
      <c r="K35" t="s">
        <v>1830</v>
      </c>
      <c r="L35" t="s">
        <v>1806</v>
      </c>
      <c r="M35" t="s">
        <v>2182</v>
      </c>
      <c r="N35" t="s">
        <v>1838</v>
      </c>
      <c r="O35" t="s">
        <v>2237</v>
      </c>
      <c r="P35" s="7">
        <v>3673</v>
      </c>
      <c r="Q35">
        <v>970</v>
      </c>
      <c r="R35" t="s">
        <v>1940</v>
      </c>
      <c r="S35" t="s">
        <v>1929</v>
      </c>
      <c r="T35" t="s">
        <v>1839</v>
      </c>
      <c r="U35" t="s">
        <v>1838</v>
      </c>
      <c r="V35" s="10" t="s">
        <v>1806</v>
      </c>
      <c r="W35" t="s">
        <v>1806</v>
      </c>
      <c r="X35" s="10">
        <f>(30.1+87.8+97.4)/3/100</f>
        <v>0.71766666666666667</v>
      </c>
      <c r="Y35" s="10">
        <v>0.995</v>
      </c>
      <c r="Z35" t="s">
        <v>1806</v>
      </c>
      <c r="AA35" t="s">
        <v>1806</v>
      </c>
      <c r="AB35" t="s">
        <v>1806</v>
      </c>
      <c r="AC35" t="s">
        <v>1806</v>
      </c>
      <c r="AD35" t="s">
        <v>1806</v>
      </c>
      <c r="AE35" t="s">
        <v>1806</v>
      </c>
      <c r="AF35" s="13">
        <f>(17.48+199.96+10.65+150.39+57.89+111.98+119.96+103.62+1818.52)/9</f>
        <v>287.82777777777778</v>
      </c>
      <c r="AG35" t="s">
        <v>1839</v>
      </c>
      <c r="AH35" t="s">
        <v>1839</v>
      </c>
      <c r="AI35" t="s">
        <v>2237</v>
      </c>
      <c r="AJ35" t="s">
        <v>2237</v>
      </c>
      <c r="AK35">
        <v>1.6279999999999999</v>
      </c>
      <c r="AL35">
        <v>12.7</v>
      </c>
    </row>
    <row r="36" spans="1:40" hidden="1" x14ac:dyDescent="0.3">
      <c r="A36">
        <v>120</v>
      </c>
      <c r="B36" t="s">
        <v>1249</v>
      </c>
      <c r="C36" t="s">
        <v>1247</v>
      </c>
      <c r="D36">
        <v>2025</v>
      </c>
      <c r="E36" t="s">
        <v>1762</v>
      </c>
      <c r="F36" t="str">
        <f>""</f>
        <v/>
      </c>
      <c r="H36" t="s">
        <v>1808</v>
      </c>
      <c r="P36" s="7"/>
      <c r="R36"/>
      <c r="V36" s="10"/>
      <c r="W36" s="12"/>
      <c r="AA36" s="10"/>
      <c r="AB36" s="10"/>
      <c r="AC36" s="10"/>
      <c r="AK36">
        <v>1.9930000000000001</v>
      </c>
      <c r="AL36">
        <v>12.4</v>
      </c>
      <c r="AM36" t="s">
        <v>1896</v>
      </c>
      <c r="AN36" t="s">
        <v>1808</v>
      </c>
    </row>
    <row r="37" spans="1:40" hidden="1" x14ac:dyDescent="0.3">
      <c r="A37">
        <v>119</v>
      </c>
      <c r="B37" t="s">
        <v>1241</v>
      </c>
      <c r="C37" t="s">
        <v>1238</v>
      </c>
      <c r="D37">
        <v>2025</v>
      </c>
      <c r="E37" t="s">
        <v>1761</v>
      </c>
      <c r="F37" t="s">
        <v>2010</v>
      </c>
      <c r="G37" t="s">
        <v>1917</v>
      </c>
      <c r="P37" s="7"/>
      <c r="R37"/>
      <c r="V37" s="10"/>
      <c r="W37" s="12"/>
      <c r="AA37" s="10"/>
      <c r="AB37" s="10"/>
      <c r="AC37" s="10"/>
      <c r="AK37">
        <v>1.952</v>
      </c>
      <c r="AL37">
        <v>18.3</v>
      </c>
      <c r="AM37" t="s">
        <v>1848</v>
      </c>
      <c r="AN37" t="s">
        <v>2222</v>
      </c>
    </row>
    <row r="38" spans="1:40" hidden="1" x14ac:dyDescent="0.3">
      <c r="A38">
        <v>101</v>
      </c>
      <c r="B38" t="s">
        <v>1057</v>
      </c>
      <c r="C38" t="s">
        <v>1052</v>
      </c>
      <c r="D38">
        <v>2024</v>
      </c>
      <c r="E38" t="s">
        <v>1743</v>
      </c>
      <c r="F38" t="str">
        <f>""</f>
        <v/>
      </c>
      <c r="H38" t="s">
        <v>1808</v>
      </c>
      <c r="P38" s="7"/>
      <c r="R38"/>
      <c r="V38" s="10"/>
      <c r="W38" s="12"/>
      <c r="AA38" s="10"/>
      <c r="AB38" s="10"/>
      <c r="AC38" s="10"/>
      <c r="AK38">
        <v>1.952</v>
      </c>
      <c r="AL38">
        <v>18.3</v>
      </c>
      <c r="AM38" t="s">
        <v>1896</v>
      </c>
      <c r="AN38" t="s">
        <v>1808</v>
      </c>
    </row>
    <row r="39" spans="1:40" hidden="1" x14ac:dyDescent="0.3">
      <c r="A39">
        <v>23</v>
      </c>
      <c r="B39" t="s">
        <v>297</v>
      </c>
      <c r="C39" t="s">
        <v>292</v>
      </c>
      <c r="D39">
        <v>2023</v>
      </c>
      <c r="E39" t="s">
        <v>1668</v>
      </c>
      <c r="F39" t="s">
        <v>2084</v>
      </c>
      <c r="G39" t="s">
        <v>2251</v>
      </c>
      <c r="H39" t="s">
        <v>1841</v>
      </c>
      <c r="I39" t="s">
        <v>1809</v>
      </c>
      <c r="J39" t="s">
        <v>1813</v>
      </c>
      <c r="K39" t="s">
        <v>1832</v>
      </c>
      <c r="L39" t="s">
        <v>1806</v>
      </c>
      <c r="M39" t="s">
        <v>1946</v>
      </c>
      <c r="N39" t="s">
        <v>1838</v>
      </c>
      <c r="O39" t="s">
        <v>2086</v>
      </c>
      <c r="P39" s="7">
        <v>3736</v>
      </c>
      <c r="Q39" s="7">
        <v>3270</v>
      </c>
      <c r="R39" t="s">
        <v>1855</v>
      </c>
      <c r="S39" t="s">
        <v>2085</v>
      </c>
      <c r="T39" t="s">
        <v>1839</v>
      </c>
      <c r="U39" t="s">
        <v>1839</v>
      </c>
      <c r="V39" s="10">
        <v>0.94</v>
      </c>
      <c r="W39" s="12">
        <v>0.94</v>
      </c>
      <c r="X39" s="12">
        <v>0.94</v>
      </c>
      <c r="Y39" s="10">
        <v>0.94</v>
      </c>
      <c r="Z39" t="s">
        <v>1806</v>
      </c>
      <c r="AA39" t="s">
        <v>1806</v>
      </c>
      <c r="AB39" t="s">
        <v>1806</v>
      </c>
      <c r="AC39" t="s">
        <v>1806</v>
      </c>
      <c r="AD39" t="s">
        <v>1806</v>
      </c>
      <c r="AE39" t="s">
        <v>1806</v>
      </c>
      <c r="AF39" t="s">
        <v>1806</v>
      </c>
      <c r="AG39" t="s">
        <v>1839</v>
      </c>
      <c r="AH39" t="s">
        <v>1838</v>
      </c>
      <c r="AI39" t="s">
        <v>1858</v>
      </c>
      <c r="AJ39" t="s">
        <v>1859</v>
      </c>
      <c r="AK39">
        <v>1.093</v>
      </c>
      <c r="AL39">
        <v>11.2</v>
      </c>
    </row>
    <row r="40" spans="1:40" x14ac:dyDescent="0.3">
      <c r="A40">
        <v>25</v>
      </c>
      <c r="B40" t="s">
        <v>318</v>
      </c>
      <c r="C40" t="s">
        <v>315</v>
      </c>
      <c r="D40">
        <v>2025</v>
      </c>
      <c r="E40" t="s">
        <v>1670</v>
      </c>
      <c r="F40" t="s">
        <v>2128</v>
      </c>
      <c r="G40" t="s">
        <v>2249</v>
      </c>
      <c r="H40" t="s">
        <v>1841</v>
      </c>
      <c r="I40" t="s">
        <v>1809</v>
      </c>
      <c r="J40" t="s">
        <v>2039</v>
      </c>
      <c r="K40" t="s">
        <v>1806</v>
      </c>
      <c r="L40" t="s">
        <v>2034</v>
      </c>
      <c r="M40" t="s">
        <v>1946</v>
      </c>
      <c r="N40" t="s">
        <v>1838</v>
      </c>
      <c r="O40" t="s">
        <v>1820</v>
      </c>
      <c r="P40" s="7">
        <f>(1800+2100+2280)/3</f>
        <v>2060</v>
      </c>
      <c r="Q40" s="7" t="s">
        <v>2237</v>
      </c>
      <c r="R40" t="s">
        <v>2040</v>
      </c>
      <c r="S40" t="s">
        <v>1857</v>
      </c>
      <c r="T40" t="s">
        <v>1838</v>
      </c>
      <c r="U40" t="s">
        <v>1932</v>
      </c>
      <c r="V40" s="10" t="s">
        <v>1806</v>
      </c>
      <c r="W40" s="10" t="s">
        <v>1806</v>
      </c>
      <c r="X40" s="10" t="s">
        <v>1806</v>
      </c>
      <c r="Y40" s="10" t="s">
        <v>1806</v>
      </c>
      <c r="Z40" s="10" t="s">
        <v>1806</v>
      </c>
      <c r="AA40" s="10" t="s">
        <v>1806</v>
      </c>
      <c r="AB40" s="10">
        <f>(0.817+0.993+0.743)/3</f>
        <v>0.85099999999999998</v>
      </c>
      <c r="AC40" s="10" t="s">
        <v>1806</v>
      </c>
      <c r="AD40" s="10" t="s">
        <v>1806</v>
      </c>
      <c r="AE40">
        <v>101.3</v>
      </c>
      <c r="AF40" t="s">
        <v>1806</v>
      </c>
      <c r="AG40" t="s">
        <v>1839</v>
      </c>
      <c r="AH40" t="s">
        <v>1839</v>
      </c>
      <c r="AI40" t="s">
        <v>1858</v>
      </c>
      <c r="AJ40" t="s">
        <v>1859</v>
      </c>
      <c r="AK40">
        <v>1.9930000000000001</v>
      </c>
      <c r="AL40">
        <v>12.4</v>
      </c>
    </row>
    <row r="41" spans="1:40" hidden="1" x14ac:dyDescent="0.3">
      <c r="A41">
        <v>26</v>
      </c>
      <c r="B41" t="s">
        <v>327</v>
      </c>
      <c r="C41" t="s">
        <v>324</v>
      </c>
      <c r="D41">
        <v>2023</v>
      </c>
      <c r="E41" t="s">
        <v>1671</v>
      </c>
      <c r="F41" t="s">
        <v>1861</v>
      </c>
      <c r="G41" t="s">
        <v>1860</v>
      </c>
      <c r="H41" t="s">
        <v>1841</v>
      </c>
      <c r="I41" t="s">
        <v>1809</v>
      </c>
      <c r="J41" t="s">
        <v>1813</v>
      </c>
      <c r="K41" t="s">
        <v>1806</v>
      </c>
      <c r="L41" t="s">
        <v>1862</v>
      </c>
      <c r="M41" t="s">
        <v>1946</v>
      </c>
      <c r="N41" t="s">
        <v>1838</v>
      </c>
      <c r="O41" t="s">
        <v>2237</v>
      </c>
      <c r="P41" s="7">
        <v>4016</v>
      </c>
      <c r="Q41" s="7">
        <f>330+370+950</f>
        <v>1650</v>
      </c>
      <c r="R41" t="s">
        <v>1864</v>
      </c>
      <c r="S41" t="s">
        <v>1863</v>
      </c>
      <c r="T41" t="s">
        <v>1839</v>
      </c>
      <c r="U41" t="s">
        <v>1839</v>
      </c>
      <c r="V41" s="10">
        <v>0.91159999999999997</v>
      </c>
      <c r="W41" t="s">
        <v>1806</v>
      </c>
      <c r="X41" t="s">
        <v>1806</v>
      </c>
      <c r="Y41" s="10" t="s">
        <v>1806</v>
      </c>
      <c r="Z41" t="s">
        <v>1806</v>
      </c>
      <c r="AA41" s="10" t="s">
        <v>1806</v>
      </c>
      <c r="AB41" s="10" t="s">
        <v>1806</v>
      </c>
      <c r="AC41" s="10" t="s">
        <v>1806</v>
      </c>
      <c r="AD41">
        <v>12</v>
      </c>
      <c r="AE41">
        <v>10</v>
      </c>
      <c r="AF41" t="s">
        <v>1806</v>
      </c>
      <c r="AG41" t="s">
        <v>1839</v>
      </c>
      <c r="AH41" t="s">
        <v>1839</v>
      </c>
      <c r="AI41" t="s">
        <v>1858</v>
      </c>
      <c r="AJ41" t="s">
        <v>1859</v>
      </c>
      <c r="AK41">
        <v>0.55000000000000004</v>
      </c>
      <c r="AL41">
        <v>3.8</v>
      </c>
    </row>
    <row r="42" spans="1:40" x14ac:dyDescent="0.3">
      <c r="A42">
        <v>70</v>
      </c>
      <c r="B42" t="s">
        <v>757</v>
      </c>
      <c r="C42" t="s">
        <v>754</v>
      </c>
      <c r="D42">
        <v>2025</v>
      </c>
      <c r="E42" t="s">
        <v>1712</v>
      </c>
      <c r="F42" t="s">
        <v>2088</v>
      </c>
      <c r="G42" t="s">
        <v>2249</v>
      </c>
      <c r="H42" t="s">
        <v>1841</v>
      </c>
      <c r="I42" t="s">
        <v>1809</v>
      </c>
      <c r="J42" t="s">
        <v>2089</v>
      </c>
      <c r="K42" t="s">
        <v>2087</v>
      </c>
      <c r="L42" t="s">
        <v>1806</v>
      </c>
      <c r="M42" t="s">
        <v>1946</v>
      </c>
      <c r="N42" t="s">
        <v>2237</v>
      </c>
      <c r="O42" t="s">
        <v>2090</v>
      </c>
      <c r="P42" s="7">
        <v>2650</v>
      </c>
      <c r="Q42" s="7">
        <v>2650</v>
      </c>
      <c r="R42" t="s">
        <v>2091</v>
      </c>
      <c r="S42" t="s">
        <v>2255</v>
      </c>
      <c r="T42" t="s">
        <v>1932</v>
      </c>
      <c r="U42" t="s">
        <v>1839</v>
      </c>
      <c r="V42" s="10" t="s">
        <v>1806</v>
      </c>
      <c r="W42" s="12">
        <f>(0.739+0.707+0.939+0.822+0.641)/5</f>
        <v>0.76959999999999995</v>
      </c>
      <c r="X42" t="s">
        <v>1806</v>
      </c>
      <c r="Y42" s="10">
        <v>0.76659999999999995</v>
      </c>
      <c r="Z42" t="s">
        <v>1806</v>
      </c>
      <c r="AA42" s="10" t="s">
        <v>1806</v>
      </c>
      <c r="AB42" s="10">
        <v>0.76900000000000002</v>
      </c>
      <c r="AC42" s="10" t="s">
        <v>1806</v>
      </c>
      <c r="AD42" s="10" t="s">
        <v>1806</v>
      </c>
      <c r="AE42">
        <v>33</v>
      </c>
      <c r="AF42">
        <f>0.03*1000</f>
        <v>30</v>
      </c>
      <c r="AG42" t="s">
        <v>1839</v>
      </c>
      <c r="AH42" t="s">
        <v>1839</v>
      </c>
      <c r="AI42" t="s">
        <v>2237</v>
      </c>
      <c r="AJ42" t="s">
        <v>2237</v>
      </c>
      <c r="AK42">
        <v>1.6519999999999999</v>
      </c>
      <c r="AL42">
        <v>9.5</v>
      </c>
    </row>
    <row r="43" spans="1:40" hidden="1" x14ac:dyDescent="0.3">
      <c r="A43">
        <v>138</v>
      </c>
      <c r="B43" t="s">
        <v>1422</v>
      </c>
      <c r="C43" t="s">
        <v>1419</v>
      </c>
      <c r="D43">
        <v>2020</v>
      </c>
      <c r="E43" t="s">
        <v>1780</v>
      </c>
      <c r="F43" t="s">
        <v>1916</v>
      </c>
      <c r="G43" t="s">
        <v>1917</v>
      </c>
      <c r="P43" s="7"/>
      <c r="R43"/>
      <c r="V43" s="10"/>
      <c r="W43"/>
      <c r="AA43" s="10"/>
      <c r="AB43" s="10"/>
      <c r="AC43" s="10"/>
      <c r="AK43">
        <v>1.8340000000000001</v>
      </c>
      <c r="AL43">
        <v>15.1</v>
      </c>
      <c r="AM43" t="s">
        <v>1847</v>
      </c>
      <c r="AN43" t="s">
        <v>1824</v>
      </c>
    </row>
    <row r="44" spans="1:40" hidden="1" x14ac:dyDescent="0.3">
      <c r="A44">
        <v>113</v>
      </c>
      <c r="B44" t="s">
        <v>1183</v>
      </c>
      <c r="C44" t="s">
        <v>1178</v>
      </c>
      <c r="D44">
        <v>2021</v>
      </c>
      <c r="E44" t="s">
        <v>1755</v>
      </c>
      <c r="F44" t="s">
        <v>1919</v>
      </c>
      <c r="G44" t="s">
        <v>1917</v>
      </c>
      <c r="P44" s="7"/>
      <c r="R44"/>
      <c r="V44" s="10"/>
      <c r="W44"/>
      <c r="AA44" s="10"/>
      <c r="AB44" s="10"/>
      <c r="AC44" s="10"/>
      <c r="AK44">
        <v>1.8340000000000001</v>
      </c>
      <c r="AL44">
        <v>15.1</v>
      </c>
      <c r="AM44" t="s">
        <v>1847</v>
      </c>
      <c r="AN44" t="s">
        <v>1919</v>
      </c>
    </row>
    <row r="45" spans="1:40" hidden="1" x14ac:dyDescent="0.3">
      <c r="A45">
        <v>30</v>
      </c>
      <c r="B45" t="s">
        <v>366</v>
      </c>
      <c r="C45" t="s">
        <v>363</v>
      </c>
      <c r="D45">
        <v>2023</v>
      </c>
      <c r="E45" t="s">
        <v>1675</v>
      </c>
      <c r="F45" t="s">
        <v>2017</v>
      </c>
      <c r="G45" t="s">
        <v>1885</v>
      </c>
      <c r="H45" t="s">
        <v>1841</v>
      </c>
      <c r="I45" t="s">
        <v>1809</v>
      </c>
      <c r="J45" t="s">
        <v>2018</v>
      </c>
      <c r="K45" t="s">
        <v>1879</v>
      </c>
      <c r="L45" t="s">
        <v>1806</v>
      </c>
      <c r="M45" t="s">
        <v>1946</v>
      </c>
      <c r="N45" t="s">
        <v>1838</v>
      </c>
      <c r="O45" t="s">
        <v>2237</v>
      </c>
      <c r="P45" s="7">
        <f>227+55+8+4008+1068+43+289+4</f>
        <v>5702</v>
      </c>
      <c r="Q45" s="7">
        <f>Tabelle4[[#This Row],[Dataset Size]]-227</f>
        <v>5475</v>
      </c>
      <c r="R45" t="s">
        <v>1855</v>
      </c>
      <c r="S45" t="s">
        <v>2019</v>
      </c>
      <c r="T45" t="s">
        <v>1839</v>
      </c>
      <c r="U45" t="s">
        <v>1839</v>
      </c>
      <c r="V45" s="10">
        <v>0.99399999999999999</v>
      </c>
      <c r="W45" s="12" t="s">
        <v>1806</v>
      </c>
      <c r="X45" s="12" t="s">
        <v>1806</v>
      </c>
      <c r="Y45" s="10">
        <v>0.99399999999999999</v>
      </c>
      <c r="Z45" s="12" t="s">
        <v>1806</v>
      </c>
      <c r="AA45" s="12" t="s">
        <v>1806</v>
      </c>
      <c r="AB45" s="12" t="s">
        <v>1806</v>
      </c>
      <c r="AC45" s="12" t="s">
        <v>1806</v>
      </c>
      <c r="AD45" s="12" t="s">
        <v>1806</v>
      </c>
      <c r="AE45" s="12" t="s">
        <v>1806</v>
      </c>
      <c r="AF45" s="12" t="s">
        <v>1806</v>
      </c>
      <c r="AG45" t="s">
        <v>1839</v>
      </c>
      <c r="AH45" t="s">
        <v>1839</v>
      </c>
      <c r="AI45" t="s">
        <v>2237</v>
      </c>
      <c r="AJ45" t="s">
        <v>2237</v>
      </c>
      <c r="AK45">
        <v>1.6279999999999999</v>
      </c>
      <c r="AL45">
        <v>12.7</v>
      </c>
    </row>
    <row r="46" spans="1:40" hidden="1" x14ac:dyDescent="0.3">
      <c r="A46">
        <v>31</v>
      </c>
      <c r="B46" t="s">
        <v>374</v>
      </c>
      <c r="C46" t="s">
        <v>372</v>
      </c>
      <c r="D46">
        <v>2021</v>
      </c>
      <c r="E46" t="s">
        <v>1676</v>
      </c>
      <c r="F46" t="s">
        <v>1910</v>
      </c>
      <c r="G46" t="s">
        <v>1911</v>
      </c>
      <c r="H46" t="s">
        <v>1841</v>
      </c>
      <c r="I46" t="s">
        <v>1809</v>
      </c>
      <c r="J46" t="s">
        <v>1813</v>
      </c>
      <c r="K46" t="s">
        <v>1806</v>
      </c>
      <c r="L46" t="s">
        <v>1912</v>
      </c>
      <c r="M46" t="s">
        <v>1946</v>
      </c>
      <c r="N46" t="s">
        <v>1838</v>
      </c>
      <c r="O46" t="s">
        <v>2237</v>
      </c>
      <c r="P46" s="7">
        <v>1500</v>
      </c>
      <c r="Q46" s="7" t="s">
        <v>2237</v>
      </c>
      <c r="R46" t="s">
        <v>1913</v>
      </c>
      <c r="S46" t="s">
        <v>1914</v>
      </c>
      <c r="T46" t="s">
        <v>1839</v>
      </c>
      <c r="U46" t="s">
        <v>1839</v>
      </c>
      <c r="V46" s="10" t="s">
        <v>1806</v>
      </c>
      <c r="W46" s="10">
        <v>0.98860000000000003</v>
      </c>
      <c r="X46" t="s">
        <v>1806</v>
      </c>
      <c r="Y46" s="10" t="s">
        <v>1806</v>
      </c>
      <c r="Z46" t="s">
        <v>1806</v>
      </c>
      <c r="AA46" s="10" t="s">
        <v>1806</v>
      </c>
      <c r="AB46" s="10" t="s">
        <v>1806</v>
      </c>
      <c r="AC46" s="10" t="s">
        <v>1806</v>
      </c>
      <c r="AD46" t="s">
        <v>1806</v>
      </c>
      <c r="AE46" t="s">
        <v>1806</v>
      </c>
      <c r="AF46" t="s">
        <v>1806</v>
      </c>
      <c r="AG46" t="s">
        <v>1839</v>
      </c>
      <c r="AH46" t="s">
        <v>1839</v>
      </c>
      <c r="AI46" t="s">
        <v>1858</v>
      </c>
      <c r="AJ46" t="s">
        <v>1859</v>
      </c>
      <c r="AK46">
        <v>1.244</v>
      </c>
      <c r="AL46">
        <v>10.199999999999999</v>
      </c>
    </row>
    <row r="47" spans="1:40" hidden="1" x14ac:dyDescent="0.3">
      <c r="A47">
        <v>130</v>
      </c>
      <c r="B47" t="s">
        <v>1344</v>
      </c>
      <c r="C47" t="s">
        <v>1342</v>
      </c>
      <c r="D47">
        <v>2020</v>
      </c>
      <c r="E47" t="s">
        <v>1772</v>
      </c>
      <c r="F47" t="s">
        <v>1991</v>
      </c>
      <c r="G47" t="s">
        <v>1992</v>
      </c>
      <c r="H47" t="s">
        <v>1841</v>
      </c>
      <c r="I47" t="s">
        <v>1811</v>
      </c>
      <c r="P47" s="7"/>
      <c r="Q47"/>
      <c r="R47"/>
      <c r="V47" s="10"/>
      <c r="W47" s="12"/>
      <c r="AA47" s="10"/>
      <c r="AB47" s="10"/>
      <c r="AC47" s="10"/>
      <c r="AK47">
        <v>1.7270000000000001</v>
      </c>
      <c r="AL47">
        <v>14.9</v>
      </c>
      <c r="AM47" t="s">
        <v>1851</v>
      </c>
      <c r="AN47" t="s">
        <v>2219</v>
      </c>
    </row>
    <row r="48" spans="1:40" hidden="1" x14ac:dyDescent="0.3">
      <c r="A48">
        <v>114</v>
      </c>
      <c r="B48" t="s">
        <v>1194</v>
      </c>
      <c r="C48" t="s">
        <v>1189</v>
      </c>
      <c r="D48">
        <v>2024</v>
      </c>
      <c r="E48" t="s">
        <v>1756</v>
      </c>
      <c r="F48" t="str">
        <f>""</f>
        <v/>
      </c>
      <c r="H48" t="s">
        <v>1808</v>
      </c>
      <c r="P48" s="7"/>
      <c r="R48"/>
      <c r="V48" s="10"/>
      <c r="W48" s="12"/>
      <c r="AA48" s="10"/>
      <c r="AB48" s="10"/>
      <c r="AC48" s="10"/>
      <c r="AK48">
        <v>1.7270000000000001</v>
      </c>
      <c r="AL48">
        <v>14.9</v>
      </c>
      <c r="AM48" t="s">
        <v>1896</v>
      </c>
      <c r="AN48" t="s">
        <v>1808</v>
      </c>
    </row>
    <row r="49" spans="1:40" hidden="1" x14ac:dyDescent="0.3">
      <c r="A49">
        <v>123</v>
      </c>
      <c r="B49" t="s">
        <v>1278</v>
      </c>
      <c r="C49" t="s">
        <v>1275</v>
      </c>
      <c r="D49">
        <v>2025</v>
      </c>
      <c r="E49" t="s">
        <v>1765</v>
      </c>
      <c r="F49" t="str">
        <f>""</f>
        <v/>
      </c>
      <c r="H49" t="s">
        <v>1808</v>
      </c>
      <c r="P49" s="7"/>
      <c r="R49"/>
      <c r="V49" s="10"/>
      <c r="W49" s="12"/>
      <c r="AA49" s="10"/>
      <c r="AB49" s="10"/>
      <c r="AC49" s="10"/>
      <c r="AK49">
        <v>1.698</v>
      </c>
      <c r="AL49">
        <v>12.8</v>
      </c>
      <c r="AM49" t="s">
        <v>1896</v>
      </c>
      <c r="AN49" t="s">
        <v>1808</v>
      </c>
    </row>
    <row r="50" spans="1:40" hidden="1" x14ac:dyDescent="0.3">
      <c r="A50">
        <v>107</v>
      </c>
      <c r="B50" t="s">
        <v>1118</v>
      </c>
      <c r="C50" t="s">
        <v>1113</v>
      </c>
      <c r="D50">
        <v>2025</v>
      </c>
      <c r="E50" t="s">
        <v>1749</v>
      </c>
      <c r="F50" t="str">
        <f>""</f>
        <v/>
      </c>
      <c r="H50" t="s">
        <v>1808</v>
      </c>
      <c r="P50" s="7"/>
      <c r="R50"/>
      <c r="V50" s="10"/>
      <c r="W50" s="12"/>
      <c r="AA50" s="10"/>
      <c r="AB50" s="10"/>
      <c r="AC50" s="10"/>
      <c r="AK50">
        <v>1.698</v>
      </c>
      <c r="AL50">
        <v>12.8</v>
      </c>
      <c r="AM50" t="s">
        <v>1896</v>
      </c>
      <c r="AN50" t="s">
        <v>1808</v>
      </c>
    </row>
    <row r="51" spans="1:40" hidden="1" x14ac:dyDescent="0.3">
      <c r="A51">
        <v>46</v>
      </c>
      <c r="B51" t="s">
        <v>526</v>
      </c>
      <c r="C51" t="s">
        <v>523</v>
      </c>
      <c r="D51">
        <v>2024</v>
      </c>
      <c r="E51" t="s">
        <v>1689</v>
      </c>
      <c r="F51" t="s">
        <v>1844</v>
      </c>
      <c r="G51" t="s">
        <v>1845</v>
      </c>
      <c r="H51" t="s">
        <v>1841</v>
      </c>
      <c r="I51" t="s">
        <v>1809</v>
      </c>
      <c r="J51" t="s">
        <v>1849</v>
      </c>
      <c r="K51" t="s">
        <v>2211</v>
      </c>
      <c r="N51" t="s">
        <v>2237</v>
      </c>
      <c r="P51" s="7"/>
      <c r="R51"/>
      <c r="V51" s="9"/>
      <c r="W51"/>
      <c r="AA51" s="10"/>
      <c r="AB51" s="10"/>
      <c r="AC51" s="10"/>
      <c r="AK51">
        <v>1.6519999999999999</v>
      </c>
      <c r="AL51">
        <v>9.6</v>
      </c>
      <c r="AM51" t="s">
        <v>1851</v>
      </c>
      <c r="AN51" t="s">
        <v>2202</v>
      </c>
    </row>
    <row r="52" spans="1:40" x14ac:dyDescent="0.3">
      <c r="A52">
        <v>35</v>
      </c>
      <c r="B52" t="s">
        <v>414</v>
      </c>
      <c r="C52" t="s">
        <v>411</v>
      </c>
      <c r="D52">
        <v>2025</v>
      </c>
      <c r="E52" t="s">
        <v>1680</v>
      </c>
      <c r="F52" t="s">
        <v>1816</v>
      </c>
      <c r="G52" t="s">
        <v>2103</v>
      </c>
      <c r="H52" t="s">
        <v>1938</v>
      </c>
      <c r="I52" t="s">
        <v>1809</v>
      </c>
      <c r="J52" t="s">
        <v>2104</v>
      </c>
      <c r="K52" t="s">
        <v>2105</v>
      </c>
      <c r="L52" t="s">
        <v>1806</v>
      </c>
      <c r="M52" t="s">
        <v>1946</v>
      </c>
      <c r="N52" t="s">
        <v>1838</v>
      </c>
      <c r="O52" t="s">
        <v>2237</v>
      </c>
      <c r="P52" s="7">
        <v>382</v>
      </c>
      <c r="Q52" s="7">
        <v>382</v>
      </c>
      <c r="R52" t="s">
        <v>2106</v>
      </c>
      <c r="S52" t="s">
        <v>1881</v>
      </c>
      <c r="T52" t="s">
        <v>1839</v>
      </c>
      <c r="U52" t="s">
        <v>1839</v>
      </c>
      <c r="V52" s="10">
        <v>0.92500000000000004</v>
      </c>
      <c r="W52" s="12">
        <v>0.93200000000000005</v>
      </c>
      <c r="X52" s="10">
        <v>0.92500000000000004</v>
      </c>
      <c r="Y52" s="10">
        <v>0.92400000000000004</v>
      </c>
      <c r="Z52" t="s">
        <v>1806</v>
      </c>
      <c r="AA52" t="s">
        <v>1806</v>
      </c>
      <c r="AB52" t="s">
        <v>1806</v>
      </c>
      <c r="AC52" t="s">
        <v>1806</v>
      </c>
      <c r="AD52" t="s">
        <v>1806</v>
      </c>
      <c r="AE52" t="s">
        <v>1806</v>
      </c>
      <c r="AF52" t="s">
        <v>1806</v>
      </c>
      <c r="AG52" t="s">
        <v>1839</v>
      </c>
      <c r="AH52" t="s">
        <v>1839</v>
      </c>
      <c r="AI52" t="s">
        <v>2237</v>
      </c>
      <c r="AJ52" t="s">
        <v>2237</v>
      </c>
      <c r="AK52">
        <v>1.6519999999999999</v>
      </c>
      <c r="AL52">
        <v>9.5</v>
      </c>
    </row>
    <row r="53" spans="1:40" hidden="1" x14ac:dyDescent="0.3">
      <c r="A53">
        <v>36</v>
      </c>
      <c r="B53" t="s">
        <v>423</v>
      </c>
      <c r="C53" t="s">
        <v>420</v>
      </c>
      <c r="D53">
        <v>2020</v>
      </c>
      <c r="E53" t="s">
        <v>1681</v>
      </c>
      <c r="F53" t="s">
        <v>2068</v>
      </c>
      <c r="G53" t="s">
        <v>1819</v>
      </c>
      <c r="H53" t="s">
        <v>1841</v>
      </c>
      <c r="I53" t="s">
        <v>1809</v>
      </c>
      <c r="J53" t="s">
        <v>1813</v>
      </c>
      <c r="K53" t="s">
        <v>2069</v>
      </c>
      <c r="L53" t="s">
        <v>1806</v>
      </c>
      <c r="M53" t="s">
        <v>1946</v>
      </c>
      <c r="N53" t="s">
        <v>1838</v>
      </c>
      <c r="O53" t="s">
        <v>2237</v>
      </c>
      <c r="P53" s="7">
        <v>3000</v>
      </c>
      <c r="Q53" s="7">
        <v>2000</v>
      </c>
      <c r="R53" t="s">
        <v>1936</v>
      </c>
      <c r="S53" t="s">
        <v>2070</v>
      </c>
      <c r="T53" t="s">
        <v>1839</v>
      </c>
      <c r="U53" t="s">
        <v>1839</v>
      </c>
      <c r="V53" s="10">
        <v>0.88</v>
      </c>
      <c r="W53" s="12" t="s">
        <v>1806</v>
      </c>
      <c r="X53" s="12" t="s">
        <v>1806</v>
      </c>
      <c r="Y53" s="10" t="s">
        <v>1806</v>
      </c>
      <c r="Z53" s="12" t="s">
        <v>1806</v>
      </c>
      <c r="AA53" s="12" t="s">
        <v>1806</v>
      </c>
      <c r="AB53" s="12" t="s">
        <v>1806</v>
      </c>
      <c r="AC53" s="12" t="s">
        <v>1806</v>
      </c>
      <c r="AD53" s="12" t="s">
        <v>1806</v>
      </c>
      <c r="AE53" s="12" t="s">
        <v>1806</v>
      </c>
      <c r="AF53" s="12" t="s">
        <v>1806</v>
      </c>
      <c r="AG53" t="s">
        <v>2215</v>
      </c>
      <c r="AH53" t="s">
        <v>1839</v>
      </c>
      <c r="AI53" t="s">
        <v>1858</v>
      </c>
      <c r="AJ53" t="s">
        <v>1859</v>
      </c>
      <c r="AK53">
        <v>0.55000000000000004</v>
      </c>
      <c r="AL53">
        <v>3.8</v>
      </c>
    </row>
    <row r="54" spans="1:40" hidden="1" x14ac:dyDescent="0.3">
      <c r="A54">
        <v>37</v>
      </c>
      <c r="B54" t="s">
        <v>435</v>
      </c>
      <c r="C54" t="s">
        <v>430</v>
      </c>
      <c r="D54">
        <v>2024</v>
      </c>
      <c r="E54" t="s">
        <v>1682</v>
      </c>
      <c r="F54" t="s">
        <v>2148</v>
      </c>
      <c r="G54" t="s">
        <v>1810</v>
      </c>
      <c r="H54" t="s">
        <v>1841</v>
      </c>
      <c r="I54" t="s">
        <v>1809</v>
      </c>
      <c r="J54" t="s">
        <v>2149</v>
      </c>
      <c r="K54" t="s">
        <v>1806</v>
      </c>
      <c r="L54" t="s">
        <v>1812</v>
      </c>
      <c r="M54" t="s">
        <v>1946</v>
      </c>
      <c r="N54" t="s">
        <v>1838</v>
      </c>
      <c r="O54" t="s">
        <v>2237</v>
      </c>
      <c r="P54" s="7">
        <v>3500</v>
      </c>
      <c r="Q54" s="7">
        <v>1500</v>
      </c>
      <c r="R54" t="s">
        <v>1936</v>
      </c>
      <c r="S54" t="s">
        <v>2150</v>
      </c>
      <c r="T54" t="s">
        <v>1839</v>
      </c>
      <c r="U54" t="s">
        <v>1839</v>
      </c>
      <c r="V54" s="10">
        <f>(0.988+0.964)/2</f>
        <v>0.97599999999999998</v>
      </c>
      <c r="W54" s="12">
        <v>0.85199999999999998</v>
      </c>
      <c r="X54" t="s">
        <v>1806</v>
      </c>
      <c r="Y54" s="10">
        <v>0.84499999999999997</v>
      </c>
      <c r="Z54" t="s">
        <v>1806</v>
      </c>
      <c r="AA54" t="s">
        <v>1806</v>
      </c>
      <c r="AB54" t="s">
        <v>1806</v>
      </c>
      <c r="AC54" t="s">
        <v>1806</v>
      </c>
      <c r="AD54" t="s">
        <v>1806</v>
      </c>
      <c r="AE54">
        <v>164</v>
      </c>
      <c r="AF54">
        <v>6.5</v>
      </c>
      <c r="AG54" t="s">
        <v>2147</v>
      </c>
      <c r="AH54" t="s">
        <v>2110</v>
      </c>
      <c r="AI54" t="s">
        <v>1858</v>
      </c>
      <c r="AJ54" t="s">
        <v>1859</v>
      </c>
      <c r="AK54">
        <v>2.2090000000000001</v>
      </c>
      <c r="AL54">
        <v>22.4</v>
      </c>
    </row>
    <row r="55" spans="1:40" hidden="1" x14ac:dyDescent="0.3">
      <c r="A55">
        <v>41</v>
      </c>
      <c r="B55" t="s">
        <v>475</v>
      </c>
      <c r="C55" s="21" t="s">
        <v>472</v>
      </c>
      <c r="D55">
        <v>2023</v>
      </c>
      <c r="E55" t="s">
        <v>1685</v>
      </c>
      <c r="F55" t="s">
        <v>2237</v>
      </c>
      <c r="G55" t="s">
        <v>1815</v>
      </c>
      <c r="H55" t="s">
        <v>1841</v>
      </c>
      <c r="I55" t="s">
        <v>1809</v>
      </c>
      <c r="J55" t="s">
        <v>2291</v>
      </c>
      <c r="K55" t="s">
        <v>1806</v>
      </c>
      <c r="L55" t="s">
        <v>1806</v>
      </c>
      <c r="M55" t="s">
        <v>1946</v>
      </c>
      <c r="O55" t="s">
        <v>1823</v>
      </c>
      <c r="P55" s="7" t="s">
        <v>1816</v>
      </c>
      <c r="Q55" s="7" t="s">
        <v>1816</v>
      </c>
      <c r="R55" t="s">
        <v>1901</v>
      </c>
      <c r="S55" t="s">
        <v>2237</v>
      </c>
      <c r="T55" t="s">
        <v>1838</v>
      </c>
      <c r="U55" t="s">
        <v>1839</v>
      </c>
      <c r="V55" s="10">
        <f>(0.998+0.996+0.998+0.962)/4</f>
        <v>0.98849999999999993</v>
      </c>
      <c r="W55" t="s">
        <v>1806</v>
      </c>
      <c r="X55" t="s">
        <v>1806</v>
      </c>
      <c r="Y55" s="10" t="s">
        <v>1806</v>
      </c>
      <c r="Z55" t="s">
        <v>1806</v>
      </c>
      <c r="AA55" t="s">
        <v>1806</v>
      </c>
      <c r="AB55" t="s">
        <v>1806</v>
      </c>
      <c r="AC55" s="10">
        <f>(0.842+0.847+0.846+0.82)/4</f>
        <v>0.83875</v>
      </c>
      <c r="AD55" t="s">
        <v>1806</v>
      </c>
      <c r="AE55" t="s">
        <v>1806</v>
      </c>
      <c r="AF55">
        <f>((0.148+0.009+0.316+0.03)/4)*1000</f>
        <v>125.75</v>
      </c>
      <c r="AG55" t="s">
        <v>1839</v>
      </c>
      <c r="AH55" t="s">
        <v>1839</v>
      </c>
      <c r="AI55" t="s">
        <v>2237</v>
      </c>
      <c r="AJ55" t="s">
        <v>2237</v>
      </c>
      <c r="AK55">
        <v>1.8540000000000001</v>
      </c>
      <c r="AL55">
        <v>13.8</v>
      </c>
    </row>
    <row r="56" spans="1:40" x14ac:dyDescent="0.3">
      <c r="A56">
        <v>43</v>
      </c>
      <c r="B56" t="s">
        <v>495</v>
      </c>
      <c r="C56" t="s">
        <v>492</v>
      </c>
      <c r="D56">
        <v>2025</v>
      </c>
      <c r="E56" t="s">
        <v>1686</v>
      </c>
      <c r="F56" t="s">
        <v>2128</v>
      </c>
      <c r="G56" t="s">
        <v>2249</v>
      </c>
      <c r="H56" t="s">
        <v>1841</v>
      </c>
      <c r="I56" t="s">
        <v>1809</v>
      </c>
      <c r="J56" t="s">
        <v>1813</v>
      </c>
      <c r="K56" t="s">
        <v>2048</v>
      </c>
      <c r="L56" t="s">
        <v>1806</v>
      </c>
      <c r="M56" t="s">
        <v>1946</v>
      </c>
      <c r="N56" t="s">
        <v>1838</v>
      </c>
      <c r="O56" t="s">
        <v>2051</v>
      </c>
      <c r="P56" s="7">
        <f>900+1800+450+900</f>
        <v>4050</v>
      </c>
      <c r="Q56" s="7">
        <v>4500</v>
      </c>
      <c r="R56" t="s">
        <v>2022</v>
      </c>
      <c r="S56" t="s">
        <v>1929</v>
      </c>
      <c r="T56" t="s">
        <v>1932</v>
      </c>
      <c r="U56" t="s">
        <v>1839</v>
      </c>
      <c r="V56" s="10" t="s">
        <v>1806</v>
      </c>
      <c r="W56" s="10" t="s">
        <v>1806</v>
      </c>
      <c r="X56" s="10" t="s">
        <v>1806</v>
      </c>
      <c r="Y56" s="10">
        <v>0.98550000000000004</v>
      </c>
      <c r="Z56" s="10" t="s">
        <v>1806</v>
      </c>
      <c r="AA56" s="10" t="s">
        <v>1806</v>
      </c>
      <c r="AB56" s="10" t="s">
        <v>1806</v>
      </c>
      <c r="AC56" s="10">
        <f>(0.8782+0.7465)/2</f>
        <v>0.81235000000000002</v>
      </c>
      <c r="AD56" t="s">
        <v>1806</v>
      </c>
      <c r="AE56" t="s">
        <v>1806</v>
      </c>
      <c r="AF56">
        <v>49.2</v>
      </c>
      <c r="AG56" t="s">
        <v>1839</v>
      </c>
      <c r="AH56" t="s">
        <v>1838</v>
      </c>
      <c r="AI56" t="s">
        <v>1858</v>
      </c>
      <c r="AJ56" t="s">
        <v>1859</v>
      </c>
      <c r="AK56">
        <v>1.244</v>
      </c>
      <c r="AL56">
        <v>10.199999999999999</v>
      </c>
    </row>
    <row r="57" spans="1:40" x14ac:dyDescent="0.3">
      <c r="A57">
        <v>45</v>
      </c>
      <c r="B57" t="s">
        <v>517</v>
      </c>
      <c r="C57" t="s">
        <v>512</v>
      </c>
      <c r="D57">
        <v>2025</v>
      </c>
      <c r="E57" t="s">
        <v>1688</v>
      </c>
      <c r="F57" t="s">
        <v>2128</v>
      </c>
      <c r="G57" t="s">
        <v>2249</v>
      </c>
      <c r="H57" t="s">
        <v>1841</v>
      </c>
      <c r="I57" t="s">
        <v>1809</v>
      </c>
      <c r="J57" t="s">
        <v>2285</v>
      </c>
      <c r="K57" t="s">
        <v>2074</v>
      </c>
      <c r="L57" t="s">
        <v>1806</v>
      </c>
      <c r="M57" t="s">
        <v>1946</v>
      </c>
      <c r="N57" t="s">
        <v>1838</v>
      </c>
      <c r="O57" t="s">
        <v>2075</v>
      </c>
      <c r="P57" s="7">
        <f>12568</f>
        <v>12568</v>
      </c>
      <c r="Q57" s="7" t="s">
        <v>2237</v>
      </c>
      <c r="R57" t="s">
        <v>2237</v>
      </c>
      <c r="S57" t="s">
        <v>2078</v>
      </c>
      <c r="T57" t="s">
        <v>1838</v>
      </c>
      <c r="U57" t="s">
        <v>1839</v>
      </c>
      <c r="V57" s="10" t="s">
        <v>1806</v>
      </c>
      <c r="W57" s="12">
        <v>0.81030000000000002</v>
      </c>
      <c r="X57" s="10">
        <v>0.79179999999999995</v>
      </c>
      <c r="Y57" s="10">
        <v>0.80089999999999995</v>
      </c>
      <c r="Z57" t="s">
        <v>1806</v>
      </c>
      <c r="AA57" t="s">
        <v>1806</v>
      </c>
      <c r="AB57" t="s">
        <v>1806</v>
      </c>
      <c r="AC57" t="s">
        <v>1806</v>
      </c>
      <c r="AD57" t="s">
        <v>1806</v>
      </c>
      <c r="AE57" t="s">
        <v>1806</v>
      </c>
      <c r="AF57" t="s">
        <v>1806</v>
      </c>
      <c r="AG57" t="s">
        <v>1839</v>
      </c>
      <c r="AH57" t="s">
        <v>1839</v>
      </c>
      <c r="AI57" t="s">
        <v>2237</v>
      </c>
      <c r="AJ57" t="s">
        <v>2237</v>
      </c>
      <c r="AK57">
        <v>1.0049999999999999</v>
      </c>
      <c r="AL57">
        <v>9.5</v>
      </c>
    </row>
    <row r="58" spans="1:40" hidden="1" x14ac:dyDescent="0.3">
      <c r="A58">
        <v>27</v>
      </c>
      <c r="B58" t="s">
        <v>337</v>
      </c>
      <c r="C58" t="s">
        <v>334</v>
      </c>
      <c r="D58">
        <v>2024</v>
      </c>
      <c r="E58" t="s">
        <v>1672</v>
      </c>
      <c r="F58" t="str">
        <f>""</f>
        <v/>
      </c>
      <c r="H58" t="s">
        <v>1808</v>
      </c>
      <c r="P58" s="7"/>
      <c r="R58"/>
      <c r="V58" s="10"/>
      <c r="W58"/>
      <c r="AA58" s="10"/>
      <c r="AB58" s="10"/>
      <c r="AC58" s="10"/>
      <c r="AK58">
        <v>1.6519999999999999</v>
      </c>
      <c r="AL58">
        <v>9.6</v>
      </c>
      <c r="AM58" t="s">
        <v>1896</v>
      </c>
      <c r="AN58" t="s">
        <v>1808</v>
      </c>
    </row>
    <row r="59" spans="1:40" hidden="1" x14ac:dyDescent="0.3">
      <c r="A59">
        <v>158</v>
      </c>
      <c r="B59" t="s">
        <v>1625</v>
      </c>
      <c r="C59" t="s">
        <v>1622</v>
      </c>
      <c r="D59">
        <v>2024</v>
      </c>
      <c r="E59" t="s">
        <v>1800</v>
      </c>
      <c r="F59" t="s">
        <v>1826</v>
      </c>
      <c r="G59" t="s">
        <v>1895</v>
      </c>
      <c r="H59" t="s">
        <v>1841</v>
      </c>
      <c r="I59" t="s">
        <v>1809</v>
      </c>
      <c r="J59" t="s">
        <v>2168</v>
      </c>
      <c r="K59" t="s">
        <v>1806</v>
      </c>
      <c r="M59" t="s">
        <v>1946</v>
      </c>
      <c r="N59" t="s">
        <v>1839</v>
      </c>
      <c r="O59" t="s">
        <v>2237</v>
      </c>
      <c r="P59" s="7">
        <v>10000</v>
      </c>
      <c r="Q59" s="7" t="s">
        <v>2237</v>
      </c>
      <c r="R59" t="s">
        <v>2237</v>
      </c>
      <c r="S59" t="s">
        <v>2169</v>
      </c>
      <c r="T59" t="s">
        <v>1932</v>
      </c>
      <c r="U59" t="s">
        <v>1839</v>
      </c>
      <c r="V59" s="10"/>
      <c r="W59" s="12"/>
      <c r="AA59" s="10"/>
      <c r="AB59" s="10"/>
      <c r="AC59" s="10"/>
      <c r="AK59">
        <v>1.6519999999999999</v>
      </c>
      <c r="AL59">
        <v>9.6</v>
      </c>
      <c r="AM59" t="s">
        <v>1918</v>
      </c>
      <c r="AN59" t="s">
        <v>2177</v>
      </c>
    </row>
    <row r="60" spans="1:40" x14ac:dyDescent="0.3">
      <c r="A60">
        <v>88</v>
      </c>
      <c r="B60" t="s">
        <v>925</v>
      </c>
      <c r="C60" t="s">
        <v>923</v>
      </c>
      <c r="D60">
        <v>2025</v>
      </c>
      <c r="E60" t="s">
        <v>1730</v>
      </c>
      <c r="F60" t="s">
        <v>1978</v>
      </c>
      <c r="G60" t="s">
        <v>1810</v>
      </c>
      <c r="H60" t="s">
        <v>1841</v>
      </c>
      <c r="I60" t="s">
        <v>1809</v>
      </c>
      <c r="J60" t="s">
        <v>1813</v>
      </c>
      <c r="K60" t="s">
        <v>1806</v>
      </c>
      <c r="L60" t="s">
        <v>1979</v>
      </c>
      <c r="M60" t="s">
        <v>1946</v>
      </c>
      <c r="N60" t="s">
        <v>1838</v>
      </c>
      <c r="O60" t="s">
        <v>2237</v>
      </c>
      <c r="P60" s="7">
        <v>1500</v>
      </c>
      <c r="Q60" s="7" t="s">
        <v>2237</v>
      </c>
      <c r="R60" t="s">
        <v>1855</v>
      </c>
      <c r="S60" t="s">
        <v>1980</v>
      </c>
      <c r="T60" t="s">
        <v>1932</v>
      </c>
      <c r="U60" t="s">
        <v>1839</v>
      </c>
      <c r="V60" s="10">
        <v>0.999</v>
      </c>
      <c r="W60" s="10">
        <v>0.997</v>
      </c>
      <c r="X60" s="10">
        <v>0.98799999999999999</v>
      </c>
      <c r="Y60" s="10">
        <v>0.997</v>
      </c>
      <c r="Z60" t="s">
        <v>1806</v>
      </c>
      <c r="AA60" s="10">
        <v>0.98499999999999999</v>
      </c>
      <c r="AB60" s="10">
        <v>0.995</v>
      </c>
      <c r="AC60" s="10">
        <v>0.98499999999999999</v>
      </c>
      <c r="AD60" t="s">
        <v>1806</v>
      </c>
      <c r="AE60">
        <v>256</v>
      </c>
      <c r="AF60">
        <f>(0.141+1.398)/2*1000</f>
        <v>769.5</v>
      </c>
      <c r="AG60" t="s">
        <v>1839</v>
      </c>
      <c r="AH60" t="s">
        <v>1838</v>
      </c>
      <c r="AI60" t="s">
        <v>1858</v>
      </c>
      <c r="AJ60" t="s">
        <v>1859</v>
      </c>
      <c r="AK60">
        <v>1.6519999999999999</v>
      </c>
      <c r="AL60">
        <v>9.5</v>
      </c>
    </row>
    <row r="61" spans="1:40" hidden="1" x14ac:dyDescent="0.3">
      <c r="A61">
        <v>48</v>
      </c>
      <c r="B61" t="s">
        <v>544</v>
      </c>
      <c r="C61" t="s">
        <v>541</v>
      </c>
      <c r="D61">
        <v>2022</v>
      </c>
      <c r="E61" t="s">
        <v>1691</v>
      </c>
      <c r="F61" t="s">
        <v>1816</v>
      </c>
      <c r="G61" t="s">
        <v>1816</v>
      </c>
      <c r="H61" t="s">
        <v>1938</v>
      </c>
      <c r="I61" t="s">
        <v>1809</v>
      </c>
      <c r="J61" t="s">
        <v>1964</v>
      </c>
      <c r="K61" t="s">
        <v>1806</v>
      </c>
      <c r="L61" t="s">
        <v>1806</v>
      </c>
      <c r="M61" t="s">
        <v>2248</v>
      </c>
      <c r="N61" t="s">
        <v>1839</v>
      </c>
      <c r="O61" t="s">
        <v>2031</v>
      </c>
      <c r="P61" s="7">
        <f>60000/3</f>
        <v>20000</v>
      </c>
      <c r="Q61" s="7">
        <f>1067+1009+52</f>
        <v>2128</v>
      </c>
      <c r="R61" t="s">
        <v>1869</v>
      </c>
      <c r="S61" t="s">
        <v>1881</v>
      </c>
      <c r="T61" t="s">
        <v>1838</v>
      </c>
      <c r="U61" t="s">
        <v>1839</v>
      </c>
      <c r="V61" s="10" t="s">
        <v>1806</v>
      </c>
      <c r="W61" s="12" t="s">
        <v>1806</v>
      </c>
      <c r="X61" s="12" t="s">
        <v>1806</v>
      </c>
      <c r="Y61" s="10" t="s">
        <v>1806</v>
      </c>
      <c r="Z61" s="12" t="s">
        <v>1806</v>
      </c>
      <c r="AA61" s="12" t="s">
        <v>1806</v>
      </c>
      <c r="AB61" s="12" t="s">
        <v>1806</v>
      </c>
      <c r="AC61" s="12" t="s">
        <v>1806</v>
      </c>
      <c r="AD61" s="12" t="s">
        <v>1806</v>
      </c>
      <c r="AE61" s="12" t="s">
        <v>1806</v>
      </c>
      <c r="AF61">
        <v>56</v>
      </c>
      <c r="AG61" t="s">
        <v>1839</v>
      </c>
      <c r="AH61" t="s">
        <v>1839</v>
      </c>
      <c r="AI61" t="s">
        <v>2237</v>
      </c>
      <c r="AJ61" t="s">
        <v>2237</v>
      </c>
      <c r="AK61">
        <v>1.9930000000000001</v>
      </c>
      <c r="AL61">
        <v>12.4</v>
      </c>
    </row>
    <row r="62" spans="1:40" x14ac:dyDescent="0.3">
      <c r="A62">
        <v>50</v>
      </c>
      <c r="B62" t="s">
        <v>564</v>
      </c>
      <c r="C62" t="s">
        <v>561</v>
      </c>
      <c r="D62">
        <v>2025</v>
      </c>
      <c r="E62" t="s">
        <v>1693</v>
      </c>
      <c r="F62" t="s">
        <v>1999</v>
      </c>
      <c r="G62" t="s">
        <v>2253</v>
      </c>
      <c r="H62" t="s">
        <v>1841</v>
      </c>
      <c r="I62" t="s">
        <v>1811</v>
      </c>
      <c r="J62" t="s">
        <v>2312</v>
      </c>
      <c r="K62" t="s">
        <v>2074</v>
      </c>
      <c r="L62" t="s">
        <v>1812</v>
      </c>
      <c r="M62" t="s">
        <v>1946</v>
      </c>
      <c r="N62" t="s">
        <v>1838</v>
      </c>
      <c r="O62" t="s">
        <v>2237</v>
      </c>
      <c r="P62" s="7">
        <f>8250+1120+1170+230+2400+686+510+135+780+220</f>
        <v>15501</v>
      </c>
      <c r="Q62" s="7" t="s">
        <v>2237</v>
      </c>
      <c r="R62" t="s">
        <v>2237</v>
      </c>
      <c r="S62" t="s">
        <v>2001</v>
      </c>
      <c r="T62" t="s">
        <v>1839</v>
      </c>
      <c r="U62" t="s">
        <v>1838</v>
      </c>
      <c r="V62" s="10" t="s">
        <v>1806</v>
      </c>
      <c r="W62" s="12" t="s">
        <v>1806</v>
      </c>
      <c r="X62" s="10">
        <f>(0.562+0.6315)/2</f>
        <v>0.59675</v>
      </c>
      <c r="Y62" s="10" t="s">
        <v>1806</v>
      </c>
      <c r="Z62" t="s">
        <v>1806</v>
      </c>
      <c r="AA62" t="s">
        <v>1806</v>
      </c>
      <c r="AB62" t="s">
        <v>1806</v>
      </c>
      <c r="AC62" t="s">
        <v>1806</v>
      </c>
      <c r="AD62" t="s">
        <v>1806</v>
      </c>
      <c r="AE62" t="s">
        <v>1806</v>
      </c>
      <c r="AF62">
        <f>1.612*1000</f>
        <v>1612</v>
      </c>
      <c r="AG62" t="s">
        <v>1839</v>
      </c>
      <c r="AH62" t="s">
        <v>1839</v>
      </c>
      <c r="AI62" t="s">
        <v>1858</v>
      </c>
      <c r="AJ62" t="s">
        <v>2237</v>
      </c>
      <c r="AK62">
        <v>3.633</v>
      </c>
      <c r="AL62">
        <v>23.3</v>
      </c>
    </row>
    <row r="63" spans="1:40" hidden="1" x14ac:dyDescent="0.3">
      <c r="A63">
        <v>57</v>
      </c>
      <c r="B63" t="s">
        <v>631</v>
      </c>
      <c r="C63" t="s">
        <v>628</v>
      </c>
      <c r="D63">
        <v>2023</v>
      </c>
      <c r="E63" t="s">
        <v>1699</v>
      </c>
      <c r="F63" t="s">
        <v>1967</v>
      </c>
      <c r="G63" t="s">
        <v>1819</v>
      </c>
      <c r="H63" t="s">
        <v>1841</v>
      </c>
      <c r="I63" t="s">
        <v>1809</v>
      </c>
      <c r="J63" t="s">
        <v>1867</v>
      </c>
      <c r="K63" t="s">
        <v>1830</v>
      </c>
      <c r="L63" t="s">
        <v>1806</v>
      </c>
      <c r="M63" t="s">
        <v>1946</v>
      </c>
      <c r="N63" t="s">
        <v>1838</v>
      </c>
      <c r="O63" t="s">
        <v>2237</v>
      </c>
      <c r="P63" s="7">
        <v>205</v>
      </c>
      <c r="Q63" s="7">
        <v>145</v>
      </c>
      <c r="R63" t="s">
        <v>1968</v>
      </c>
      <c r="S63" t="s">
        <v>1889</v>
      </c>
      <c r="T63" t="s">
        <v>1932</v>
      </c>
      <c r="U63" t="s">
        <v>1839</v>
      </c>
      <c r="V63" s="10">
        <v>0.99099999999999999</v>
      </c>
      <c r="W63" t="s">
        <v>1806</v>
      </c>
      <c r="X63" t="s">
        <v>1806</v>
      </c>
      <c r="Y63" s="10" t="s">
        <v>1806</v>
      </c>
      <c r="Z63" t="s">
        <v>1806</v>
      </c>
      <c r="AA63" t="s">
        <v>1806</v>
      </c>
      <c r="AB63" t="s">
        <v>1806</v>
      </c>
      <c r="AC63" t="s">
        <v>1806</v>
      </c>
      <c r="AD63" t="s">
        <v>1806</v>
      </c>
      <c r="AE63" t="s">
        <v>1806</v>
      </c>
      <c r="AF63" t="s">
        <v>1806</v>
      </c>
      <c r="AG63" t="s">
        <v>1839</v>
      </c>
      <c r="AH63" t="s">
        <v>1839</v>
      </c>
      <c r="AI63" t="s">
        <v>2237</v>
      </c>
      <c r="AJ63" t="s">
        <v>2237</v>
      </c>
      <c r="AK63">
        <v>1.8540000000000001</v>
      </c>
      <c r="AL63">
        <v>13.8</v>
      </c>
      <c r="AN63" s="3"/>
    </row>
    <row r="64" spans="1:40" hidden="1" x14ac:dyDescent="0.3">
      <c r="A64">
        <v>159</v>
      </c>
      <c r="B64" t="s">
        <v>1634</v>
      </c>
      <c r="C64" t="s">
        <v>1631</v>
      </c>
      <c r="D64">
        <v>2025</v>
      </c>
      <c r="E64" t="s">
        <v>1801</v>
      </c>
      <c r="F64" t="str">
        <f>""</f>
        <v/>
      </c>
      <c r="H64" t="s">
        <v>1808</v>
      </c>
      <c r="P64" s="7"/>
      <c r="R64"/>
      <c r="V64" s="10"/>
      <c r="W64" s="12"/>
      <c r="AA64" s="10"/>
      <c r="AB64" s="10"/>
      <c r="AC64" s="10"/>
      <c r="AK64">
        <v>1.5840000000000001</v>
      </c>
      <c r="AL64">
        <v>13.7</v>
      </c>
      <c r="AM64" t="s">
        <v>1896</v>
      </c>
      <c r="AN64" t="s">
        <v>1808</v>
      </c>
    </row>
    <row r="65" spans="1:40" hidden="1" x14ac:dyDescent="0.3">
      <c r="A65">
        <v>149</v>
      </c>
      <c r="B65" t="s">
        <v>1538</v>
      </c>
      <c r="C65" t="s">
        <v>1534</v>
      </c>
      <c r="D65">
        <v>2024</v>
      </c>
      <c r="E65" t="s">
        <v>1791</v>
      </c>
      <c r="F65" t="s">
        <v>2139</v>
      </c>
      <c r="G65" t="s">
        <v>1817</v>
      </c>
      <c r="P65" s="7"/>
      <c r="R65"/>
      <c r="V65" s="10"/>
      <c r="W65" s="12"/>
      <c r="AA65" s="10"/>
      <c r="AB65" s="10"/>
      <c r="AC65" s="10"/>
      <c r="AK65">
        <v>1.5840000000000001</v>
      </c>
      <c r="AL65">
        <v>13.7</v>
      </c>
      <c r="AM65" t="s">
        <v>2243</v>
      </c>
      <c r="AN65" t="s">
        <v>2230</v>
      </c>
    </row>
    <row r="66" spans="1:40" hidden="1" x14ac:dyDescent="0.3">
      <c r="A66">
        <v>98</v>
      </c>
      <c r="B66" t="s">
        <v>1027</v>
      </c>
      <c r="C66" t="s">
        <v>1022</v>
      </c>
      <c r="D66">
        <v>2021</v>
      </c>
      <c r="E66" t="s">
        <v>1740</v>
      </c>
      <c r="F66" t="s">
        <v>1865</v>
      </c>
      <c r="G66" t="s">
        <v>1866</v>
      </c>
      <c r="H66" t="s">
        <v>1841</v>
      </c>
      <c r="I66" t="s">
        <v>1809</v>
      </c>
      <c r="J66" t="s">
        <v>1867</v>
      </c>
      <c r="K66" t="s">
        <v>1868</v>
      </c>
      <c r="L66" t="s">
        <v>1806</v>
      </c>
      <c r="M66" t="s">
        <v>1946</v>
      </c>
      <c r="N66" t="s">
        <v>1838</v>
      </c>
      <c r="O66" t="s">
        <v>2237</v>
      </c>
      <c r="P66" s="7">
        <v>10000</v>
      </c>
      <c r="Q66" s="7" t="s">
        <v>2237</v>
      </c>
      <c r="R66" t="s">
        <v>1869</v>
      </c>
      <c r="S66" t="s">
        <v>1870</v>
      </c>
      <c r="T66" t="s">
        <v>1839</v>
      </c>
      <c r="U66" t="s">
        <v>1839</v>
      </c>
      <c r="V66" s="10" t="s">
        <v>1806</v>
      </c>
      <c r="W66" t="s">
        <v>1806</v>
      </c>
      <c r="X66" t="s">
        <v>1806</v>
      </c>
      <c r="Y66" s="10" t="s">
        <v>1806</v>
      </c>
      <c r="Z66" t="s">
        <v>1806</v>
      </c>
      <c r="AA66" s="10" t="s">
        <v>1806</v>
      </c>
      <c r="AB66" s="10">
        <v>0.86780000000000002</v>
      </c>
      <c r="AC66" t="s">
        <v>1806</v>
      </c>
      <c r="AD66" t="s">
        <v>1806</v>
      </c>
      <c r="AE66" t="s">
        <v>1806</v>
      </c>
      <c r="AF66" t="s">
        <v>1806</v>
      </c>
      <c r="AG66" t="s">
        <v>1839</v>
      </c>
      <c r="AH66" t="s">
        <v>1839</v>
      </c>
      <c r="AI66" t="s">
        <v>2237</v>
      </c>
      <c r="AJ66" t="s">
        <v>2237</v>
      </c>
      <c r="AK66">
        <v>1.6359999999999999</v>
      </c>
      <c r="AL66">
        <v>11.5</v>
      </c>
    </row>
    <row r="67" spans="1:40" x14ac:dyDescent="0.3">
      <c r="A67">
        <v>61</v>
      </c>
      <c r="B67" t="s">
        <v>669</v>
      </c>
      <c r="C67" t="s">
        <v>666</v>
      </c>
      <c r="D67">
        <v>2025</v>
      </c>
      <c r="E67" t="s">
        <v>1703</v>
      </c>
      <c r="F67" t="s">
        <v>2107</v>
      </c>
      <c r="G67" t="s">
        <v>2250</v>
      </c>
      <c r="H67" t="s">
        <v>1841</v>
      </c>
      <c r="I67" t="s">
        <v>1809</v>
      </c>
      <c r="J67" t="s">
        <v>2282</v>
      </c>
      <c r="K67" t="s">
        <v>2311</v>
      </c>
      <c r="L67" t="s">
        <v>2307</v>
      </c>
      <c r="M67" t="s">
        <v>1946</v>
      </c>
      <c r="N67" t="s">
        <v>1839</v>
      </c>
      <c r="O67" t="s">
        <v>2108</v>
      </c>
      <c r="P67" s="7">
        <f>15200+1800</f>
        <v>17000</v>
      </c>
      <c r="Q67" s="7">
        <f>15200+1800</f>
        <v>17000</v>
      </c>
      <c r="R67" t="s">
        <v>2109</v>
      </c>
      <c r="S67" t="s">
        <v>1929</v>
      </c>
      <c r="T67" t="s">
        <v>1932</v>
      </c>
      <c r="U67" t="s">
        <v>1839</v>
      </c>
      <c r="V67" s="10" t="s">
        <v>1806</v>
      </c>
      <c r="W67" s="10" t="s">
        <v>1806</v>
      </c>
      <c r="X67" s="10" t="s">
        <v>1806</v>
      </c>
      <c r="Y67" s="10" t="s">
        <v>1806</v>
      </c>
      <c r="Z67" s="10" t="s">
        <v>1806</v>
      </c>
      <c r="AA67" s="10" t="s">
        <v>1806</v>
      </c>
      <c r="AB67" s="10">
        <f>(0.93+0.787)/2</f>
        <v>0.85850000000000004</v>
      </c>
      <c r="AC67" s="10" t="s">
        <v>1806</v>
      </c>
      <c r="AD67" s="10" t="s">
        <v>1806</v>
      </c>
      <c r="AE67">
        <v>52.2</v>
      </c>
      <c r="AF67" t="s">
        <v>1806</v>
      </c>
      <c r="AG67" t="s">
        <v>1839</v>
      </c>
      <c r="AH67" t="s">
        <v>2110</v>
      </c>
      <c r="AI67" t="s">
        <v>1858</v>
      </c>
      <c r="AJ67" t="s">
        <v>1859</v>
      </c>
      <c r="AK67">
        <v>1.6519999999999999</v>
      </c>
      <c r="AL67">
        <v>9.5</v>
      </c>
    </row>
    <row r="68" spans="1:40" x14ac:dyDescent="0.3">
      <c r="A68">
        <v>47</v>
      </c>
      <c r="B68" t="s">
        <v>535</v>
      </c>
      <c r="C68" t="s">
        <v>532</v>
      </c>
      <c r="D68">
        <v>2025</v>
      </c>
      <c r="E68" t="s">
        <v>1690</v>
      </c>
      <c r="F68" t="s">
        <v>2053</v>
      </c>
      <c r="G68" t="s">
        <v>1814</v>
      </c>
      <c r="H68" t="s">
        <v>1841</v>
      </c>
      <c r="I68" t="s">
        <v>1809</v>
      </c>
      <c r="J68" t="s">
        <v>1813</v>
      </c>
      <c r="K68" t="s">
        <v>1806</v>
      </c>
      <c r="L68" t="s">
        <v>1827</v>
      </c>
      <c r="M68" t="s">
        <v>1946</v>
      </c>
      <c r="N68" t="s">
        <v>1838</v>
      </c>
      <c r="P68" s="7">
        <v>10000</v>
      </c>
      <c r="Q68" s="7">
        <v>10000</v>
      </c>
      <c r="R68" t="s">
        <v>1855</v>
      </c>
      <c r="S68" t="s">
        <v>2054</v>
      </c>
      <c r="T68" t="s">
        <v>1839</v>
      </c>
      <c r="U68" t="s">
        <v>1839</v>
      </c>
      <c r="V68" s="10">
        <f>(0.967+0.973+1+1+1)/5</f>
        <v>0.98799999999999988</v>
      </c>
      <c r="W68" s="12">
        <v>1</v>
      </c>
      <c r="X68" s="12">
        <v>1</v>
      </c>
      <c r="Y68" s="10" t="s">
        <v>1806</v>
      </c>
      <c r="Z68" t="s">
        <v>1806</v>
      </c>
      <c r="AA68" s="10">
        <f>(0.951+0.958)/2</f>
        <v>0.9544999999999999</v>
      </c>
      <c r="AB68" s="10">
        <f>(0.996+0.997)/2</f>
        <v>0.99649999999999994</v>
      </c>
      <c r="AC68" s="10" t="s">
        <v>1806</v>
      </c>
      <c r="AD68" s="10" t="s">
        <v>1806</v>
      </c>
      <c r="AE68" s="10" t="s">
        <v>1806</v>
      </c>
      <c r="AF68" s="10" t="s">
        <v>1806</v>
      </c>
      <c r="AG68" t="s">
        <v>1839</v>
      </c>
      <c r="AH68" t="s">
        <v>1839</v>
      </c>
      <c r="AI68" t="s">
        <v>1858</v>
      </c>
      <c r="AJ68" t="s">
        <v>1859</v>
      </c>
      <c r="AK68">
        <v>1.556</v>
      </c>
      <c r="AL68">
        <v>10.199999999999999</v>
      </c>
    </row>
    <row r="69" spans="1:40" hidden="1" x14ac:dyDescent="0.3">
      <c r="A69">
        <v>134</v>
      </c>
      <c r="B69" t="s">
        <v>1383</v>
      </c>
      <c r="C69" t="s">
        <v>1381</v>
      </c>
      <c r="D69">
        <v>2023</v>
      </c>
      <c r="E69" t="s">
        <v>1776</v>
      </c>
      <c r="F69" t="s">
        <v>2056</v>
      </c>
      <c r="G69" t="s">
        <v>2057</v>
      </c>
      <c r="H69" t="s">
        <v>1841</v>
      </c>
      <c r="I69" t="s">
        <v>1811</v>
      </c>
      <c r="P69" s="7"/>
      <c r="Q69" s="16"/>
      <c r="R69"/>
      <c r="V69" s="10"/>
      <c r="W69" s="12"/>
      <c r="AA69" s="10"/>
      <c r="AB69" s="10"/>
      <c r="AC69" s="10"/>
      <c r="AK69">
        <v>1.556</v>
      </c>
      <c r="AL69">
        <v>10.199999999999999</v>
      </c>
      <c r="AM69" t="s">
        <v>2242</v>
      </c>
      <c r="AN69" t="s">
        <v>2227</v>
      </c>
    </row>
    <row r="70" spans="1:40" hidden="1" x14ac:dyDescent="0.3">
      <c r="A70">
        <v>142</v>
      </c>
      <c r="B70" t="s">
        <v>1464</v>
      </c>
      <c r="C70" t="s">
        <v>1459</v>
      </c>
      <c r="D70">
        <v>2023</v>
      </c>
      <c r="E70" t="s">
        <v>1784</v>
      </c>
      <c r="F70" t="s">
        <v>1963</v>
      </c>
      <c r="G70" t="s">
        <v>1917</v>
      </c>
      <c r="P70" s="7"/>
      <c r="R70"/>
      <c r="V70" s="10"/>
      <c r="W70"/>
      <c r="AA70" s="10"/>
      <c r="AB70" s="10"/>
      <c r="AC70" s="10"/>
      <c r="AK70">
        <v>1.4910000000000001</v>
      </c>
      <c r="AL70">
        <v>11.4</v>
      </c>
      <c r="AM70" t="s">
        <v>1848</v>
      </c>
      <c r="AN70" t="s">
        <v>2205</v>
      </c>
    </row>
    <row r="71" spans="1:40" hidden="1" x14ac:dyDescent="0.3">
      <c r="A71">
        <v>52</v>
      </c>
      <c r="B71" t="s">
        <v>584</v>
      </c>
      <c r="C71" t="s">
        <v>579</v>
      </c>
      <c r="D71">
        <v>2021</v>
      </c>
      <c r="E71" t="s">
        <v>1695</v>
      </c>
      <c r="F71" t="s">
        <v>1828</v>
      </c>
      <c r="G71" t="s">
        <v>1917</v>
      </c>
      <c r="P71" s="7"/>
      <c r="R71"/>
      <c r="V71" s="10"/>
      <c r="W71" s="12"/>
      <c r="AA71" s="10"/>
      <c r="AB71" s="10"/>
      <c r="AC71" s="10"/>
      <c r="AK71">
        <v>1.48</v>
      </c>
      <c r="AL71">
        <v>13.6</v>
      </c>
      <c r="AM71" t="s">
        <v>2241</v>
      </c>
      <c r="AN71" t="s">
        <v>2224</v>
      </c>
    </row>
    <row r="72" spans="1:40" hidden="1" x14ac:dyDescent="0.3">
      <c r="A72">
        <v>32</v>
      </c>
      <c r="B72" t="s">
        <v>383</v>
      </c>
      <c r="C72" t="s">
        <v>380</v>
      </c>
      <c r="D72">
        <v>2022</v>
      </c>
      <c r="E72" t="s">
        <v>1677</v>
      </c>
      <c r="F72" t="s">
        <v>2237</v>
      </c>
      <c r="G72" t="s">
        <v>1895</v>
      </c>
      <c r="H72" t="s">
        <v>1894</v>
      </c>
      <c r="J72" t="s">
        <v>1891</v>
      </c>
      <c r="O72" t="s">
        <v>1893</v>
      </c>
      <c r="P72" s="7" t="s">
        <v>1816</v>
      </c>
      <c r="R72"/>
      <c r="S72" t="s">
        <v>1897</v>
      </c>
      <c r="V72" s="10"/>
      <c r="W72"/>
      <c r="AA72" s="10"/>
      <c r="AB72" s="10"/>
      <c r="AC72" s="10"/>
      <c r="AK72">
        <v>1.4710000000000001</v>
      </c>
      <c r="AL72">
        <v>13.1</v>
      </c>
      <c r="AM72" t="s">
        <v>1896</v>
      </c>
      <c r="AN72" t="s">
        <v>1898</v>
      </c>
    </row>
    <row r="73" spans="1:40" hidden="1" x14ac:dyDescent="0.3">
      <c r="A73">
        <v>67</v>
      </c>
      <c r="B73" t="s">
        <v>729</v>
      </c>
      <c r="C73" t="s">
        <v>727</v>
      </c>
      <c r="D73">
        <v>2023</v>
      </c>
      <c r="E73" t="s">
        <v>1709</v>
      </c>
      <c r="F73" t="s">
        <v>1816</v>
      </c>
      <c r="G73" t="s">
        <v>1819</v>
      </c>
      <c r="H73" t="s">
        <v>1841</v>
      </c>
      <c r="I73" t="s">
        <v>1811</v>
      </c>
      <c r="J73" t="s">
        <v>1813</v>
      </c>
      <c r="K73" t="s">
        <v>1830</v>
      </c>
      <c r="L73" t="s">
        <v>1806</v>
      </c>
      <c r="M73" t="s">
        <v>1946</v>
      </c>
      <c r="N73" t="s">
        <v>1838</v>
      </c>
      <c r="O73" t="s">
        <v>2059</v>
      </c>
      <c r="P73" s="17">
        <f>266+60+277+92+308+89+952+392+293+141+867+1838+431+70+242+109+362+426+242+70+39+100+282+92+105+94+6235+436+263+84+746+52+72+30+229+63+285+57+272+119</f>
        <v>17182</v>
      </c>
      <c r="Q73" s="18">
        <f>60+141+426+94+30+92+1838+70+436+63+89+70+100+84+57+392+109+92+52+119</f>
        <v>4414</v>
      </c>
      <c r="R73" t="s">
        <v>2064</v>
      </c>
      <c r="S73" t="s">
        <v>2063</v>
      </c>
      <c r="T73" t="s">
        <v>1838</v>
      </c>
      <c r="U73" t="s">
        <v>1838</v>
      </c>
      <c r="V73" s="10" t="s">
        <v>1806</v>
      </c>
      <c r="W73" s="10" t="s">
        <v>1806</v>
      </c>
      <c r="X73" s="10" t="s">
        <v>1806</v>
      </c>
      <c r="Y73" s="10" t="s">
        <v>1806</v>
      </c>
      <c r="Z73" s="10" t="s">
        <v>1806</v>
      </c>
      <c r="AA73" s="10" t="s">
        <v>1806</v>
      </c>
      <c r="AB73" s="10" t="s">
        <v>1806</v>
      </c>
      <c r="AC73" s="10">
        <v>0.38240000000000002</v>
      </c>
      <c r="AD73" t="s">
        <v>1806</v>
      </c>
      <c r="AE73" t="s">
        <v>1806</v>
      </c>
      <c r="AF73" t="s">
        <v>1806</v>
      </c>
      <c r="AG73" t="s">
        <v>1839</v>
      </c>
      <c r="AH73" t="s">
        <v>1839</v>
      </c>
      <c r="AI73" t="s">
        <v>2237</v>
      </c>
      <c r="AJ73" t="s">
        <v>2237</v>
      </c>
      <c r="AK73">
        <v>2.2090000000000001</v>
      </c>
      <c r="AL73">
        <v>22.4</v>
      </c>
    </row>
    <row r="74" spans="1:40" hidden="1" x14ac:dyDescent="0.3">
      <c r="A74">
        <v>74</v>
      </c>
      <c r="B74" t="s">
        <v>798</v>
      </c>
      <c r="C74" t="s">
        <v>793</v>
      </c>
      <c r="D74">
        <v>2024</v>
      </c>
      <c r="E74" t="s">
        <v>1716</v>
      </c>
      <c r="F74" t="str">
        <f>""</f>
        <v/>
      </c>
      <c r="H74" t="s">
        <v>1808</v>
      </c>
      <c r="P74" s="7"/>
      <c r="R74"/>
      <c r="V74" s="10"/>
      <c r="W74" s="12"/>
      <c r="AA74" s="10"/>
      <c r="AB74" s="10"/>
      <c r="AC74" s="10"/>
      <c r="AK74">
        <v>1.4159999999999999</v>
      </c>
      <c r="AL74">
        <v>12.4</v>
      </c>
      <c r="AM74" t="s">
        <v>1896</v>
      </c>
      <c r="AN74" t="s">
        <v>1808</v>
      </c>
    </row>
    <row r="75" spans="1:40" hidden="1" x14ac:dyDescent="0.3">
      <c r="A75">
        <v>135</v>
      </c>
      <c r="B75" t="s">
        <v>1391</v>
      </c>
      <c r="C75" t="s">
        <v>1389</v>
      </c>
      <c r="D75">
        <v>2022</v>
      </c>
      <c r="E75" t="s">
        <v>1777</v>
      </c>
      <c r="F75" t="str">
        <f>""</f>
        <v/>
      </c>
      <c r="H75" t="s">
        <v>1808</v>
      </c>
      <c r="P75" s="7"/>
      <c r="R75"/>
      <c r="V75" s="10"/>
      <c r="W75" s="12"/>
      <c r="AA75" s="10"/>
      <c r="AB75" s="10"/>
      <c r="AC75" s="10"/>
      <c r="AK75">
        <v>1.4079999999999999</v>
      </c>
      <c r="AL75">
        <v>7.4</v>
      </c>
      <c r="AM75" t="s">
        <v>1896</v>
      </c>
      <c r="AN75" t="s">
        <v>1808</v>
      </c>
    </row>
    <row r="76" spans="1:40" hidden="1" x14ac:dyDescent="0.3">
      <c r="A76">
        <v>12</v>
      </c>
      <c r="B76" t="s">
        <v>176</v>
      </c>
      <c r="C76" s="21" t="s">
        <v>171</v>
      </c>
      <c r="D76">
        <v>2025</v>
      </c>
      <c r="E76" t="s">
        <v>1657</v>
      </c>
      <c r="F76" t="s">
        <v>2186</v>
      </c>
      <c r="G76" t="s">
        <v>1917</v>
      </c>
      <c r="P76" s="7"/>
      <c r="R76"/>
      <c r="V76" s="10"/>
      <c r="W76" s="12"/>
      <c r="AA76" s="10"/>
      <c r="AB76" s="10"/>
      <c r="AC76" s="10"/>
      <c r="AK76">
        <v>1.4079999999999999</v>
      </c>
      <c r="AL76">
        <v>7.4</v>
      </c>
      <c r="AM76" t="s">
        <v>2241</v>
      </c>
      <c r="AN76" t="s">
        <v>2224</v>
      </c>
    </row>
    <row r="77" spans="1:40" hidden="1" x14ac:dyDescent="0.3">
      <c r="A77">
        <v>93</v>
      </c>
      <c r="B77" t="s">
        <v>976</v>
      </c>
      <c r="C77" t="s">
        <v>971</v>
      </c>
      <c r="D77">
        <v>2025</v>
      </c>
      <c r="E77" t="s">
        <v>1735</v>
      </c>
      <c r="F77" t="s">
        <v>2012</v>
      </c>
      <c r="G77" t="s">
        <v>1993</v>
      </c>
      <c r="P77" s="7"/>
      <c r="R77"/>
      <c r="V77" s="10"/>
      <c r="W77" s="12"/>
      <c r="AA77" s="10"/>
      <c r="AB77" s="10"/>
      <c r="AC77" s="10"/>
      <c r="AK77">
        <v>1.284</v>
      </c>
      <c r="AL77">
        <v>12.4</v>
      </c>
      <c r="AM77" t="s">
        <v>1846</v>
      </c>
      <c r="AN77" t="s">
        <v>2052</v>
      </c>
    </row>
    <row r="78" spans="1:40" hidden="1" x14ac:dyDescent="0.3">
      <c r="A78">
        <v>51</v>
      </c>
      <c r="B78" t="s">
        <v>573</v>
      </c>
      <c r="C78" t="s">
        <v>570</v>
      </c>
      <c r="D78">
        <v>2023</v>
      </c>
      <c r="E78" t="s">
        <v>1694</v>
      </c>
      <c r="F78" t="s">
        <v>2027</v>
      </c>
      <c r="G78" t="s">
        <v>1821</v>
      </c>
      <c r="P78" s="7"/>
      <c r="R78"/>
      <c r="V78" s="10"/>
      <c r="W78" s="12"/>
      <c r="AA78" s="10"/>
      <c r="AB78" s="10"/>
      <c r="AC78" s="10"/>
      <c r="AK78">
        <v>1.244</v>
      </c>
      <c r="AL78">
        <v>10.199999999999999</v>
      </c>
      <c r="AM78" t="s">
        <v>1846</v>
      </c>
      <c r="AN78" t="s">
        <v>2026</v>
      </c>
    </row>
    <row r="79" spans="1:40" hidden="1" x14ac:dyDescent="0.3">
      <c r="A79">
        <v>68</v>
      </c>
      <c r="B79" t="s">
        <v>738</v>
      </c>
      <c r="C79" t="s">
        <v>735</v>
      </c>
      <c r="D79">
        <v>2024</v>
      </c>
      <c r="E79" t="s">
        <v>1710</v>
      </c>
      <c r="F79" t="s">
        <v>2112</v>
      </c>
      <c r="G79" t="s">
        <v>1815</v>
      </c>
      <c r="H79" t="s">
        <v>1841</v>
      </c>
      <c r="I79" t="s">
        <v>1809</v>
      </c>
      <c r="J79" t="s">
        <v>2113</v>
      </c>
      <c r="K79" t="s">
        <v>1830</v>
      </c>
      <c r="L79" t="s">
        <v>1806</v>
      </c>
      <c r="M79" t="s">
        <v>1946</v>
      </c>
      <c r="N79" t="s">
        <v>1838</v>
      </c>
      <c r="O79" t="s">
        <v>2114</v>
      </c>
      <c r="P79" s="7">
        <v>25000</v>
      </c>
      <c r="Q79" s="7">
        <v>20333</v>
      </c>
      <c r="R79" t="s">
        <v>2116</v>
      </c>
      <c r="S79" t="s">
        <v>1881</v>
      </c>
      <c r="T79" t="s">
        <v>1838</v>
      </c>
      <c r="U79" t="s">
        <v>1839</v>
      </c>
      <c r="V79" s="10">
        <v>0.92800000000000005</v>
      </c>
      <c r="W79" s="12" t="s">
        <v>1806</v>
      </c>
      <c r="X79" t="s">
        <v>1806</v>
      </c>
      <c r="Y79" s="10">
        <v>0.92779999999999996</v>
      </c>
      <c r="Z79" s="12" t="s">
        <v>1806</v>
      </c>
      <c r="AA79" t="s">
        <v>1806</v>
      </c>
      <c r="AB79" s="12" t="s">
        <v>1806</v>
      </c>
      <c r="AC79" t="s">
        <v>1806</v>
      </c>
      <c r="AD79" s="12" t="s">
        <v>1806</v>
      </c>
      <c r="AE79" t="s">
        <v>1806</v>
      </c>
      <c r="AF79" s="12" t="s">
        <v>1806</v>
      </c>
      <c r="AG79" t="s">
        <v>1839</v>
      </c>
      <c r="AH79" t="s">
        <v>1838</v>
      </c>
      <c r="AI79" t="s">
        <v>1858</v>
      </c>
      <c r="AJ79" t="s">
        <v>1859</v>
      </c>
      <c r="AK79">
        <v>1.556</v>
      </c>
      <c r="AL79">
        <v>10.199999999999999</v>
      </c>
    </row>
    <row r="80" spans="1:40" hidden="1" x14ac:dyDescent="0.3">
      <c r="A80">
        <v>1</v>
      </c>
      <c r="B80" t="s">
        <v>51</v>
      </c>
      <c r="C80" s="21" t="s">
        <v>45</v>
      </c>
      <c r="D80">
        <v>2021</v>
      </c>
      <c r="E80" t="s">
        <v>1646</v>
      </c>
      <c r="F80" t="s">
        <v>1972</v>
      </c>
      <c r="G80" t="s">
        <v>1822</v>
      </c>
      <c r="H80" t="s">
        <v>1841</v>
      </c>
      <c r="I80" t="s">
        <v>1809</v>
      </c>
      <c r="J80" t="s">
        <v>1973</v>
      </c>
      <c r="K80" t="s">
        <v>1806</v>
      </c>
      <c r="L80" t="s">
        <v>1974</v>
      </c>
      <c r="M80" t="s">
        <v>1946</v>
      </c>
      <c r="N80" t="s">
        <v>1838</v>
      </c>
      <c r="O80" t="s">
        <v>2237</v>
      </c>
      <c r="P80" s="7">
        <v>7150</v>
      </c>
      <c r="Q80" s="7">
        <f>2965+2965+400+400+127+293</f>
        <v>7150</v>
      </c>
      <c r="R80" t="s">
        <v>1976</v>
      </c>
      <c r="S80" t="s">
        <v>1975</v>
      </c>
      <c r="T80" t="s">
        <v>1839</v>
      </c>
      <c r="U80" t="s">
        <v>1839</v>
      </c>
      <c r="V80" s="10" t="s">
        <v>1806</v>
      </c>
      <c r="W80" s="10" t="s">
        <v>1806</v>
      </c>
      <c r="X80" s="10" t="s">
        <v>1806</v>
      </c>
      <c r="Y80" s="10" t="s">
        <v>1806</v>
      </c>
      <c r="Z80" s="10" t="s">
        <v>1806</v>
      </c>
      <c r="AA80" s="10" t="s">
        <v>1806</v>
      </c>
      <c r="AB80" s="10">
        <v>0.99829999999999997</v>
      </c>
      <c r="AC80" s="10" t="s">
        <v>1806</v>
      </c>
      <c r="AD80" s="10" t="s">
        <v>1806</v>
      </c>
      <c r="AE80" s="10" t="s">
        <v>1806</v>
      </c>
      <c r="AF80" s="14">
        <v>18.22</v>
      </c>
      <c r="AG80" t="s">
        <v>1839</v>
      </c>
      <c r="AH80" t="s">
        <v>1839</v>
      </c>
      <c r="AI80" t="s">
        <v>2237</v>
      </c>
      <c r="AJ80" t="s">
        <v>2237</v>
      </c>
      <c r="AK80">
        <v>1.4710000000000001</v>
      </c>
      <c r="AL80">
        <v>13.1</v>
      </c>
    </row>
    <row r="81" spans="1:40" hidden="1" x14ac:dyDescent="0.3">
      <c r="A81">
        <v>72</v>
      </c>
      <c r="B81" t="s">
        <v>776</v>
      </c>
      <c r="C81" t="s">
        <v>773</v>
      </c>
      <c r="D81">
        <v>2019</v>
      </c>
      <c r="E81" t="s">
        <v>1714</v>
      </c>
      <c r="F81" t="s">
        <v>2154</v>
      </c>
      <c r="G81" t="s">
        <v>1885</v>
      </c>
      <c r="H81" t="s">
        <v>1841</v>
      </c>
      <c r="I81" t="s">
        <v>1809</v>
      </c>
      <c r="J81" t="s">
        <v>2155</v>
      </c>
      <c r="K81" t="s">
        <v>2156</v>
      </c>
      <c r="L81" t="s">
        <v>1806</v>
      </c>
      <c r="M81" t="s">
        <v>2111</v>
      </c>
      <c r="N81" t="s">
        <v>1839</v>
      </c>
      <c r="O81" t="s">
        <v>2160</v>
      </c>
      <c r="P81" s="7">
        <v>46293</v>
      </c>
      <c r="Q81" s="7" t="s">
        <v>2237</v>
      </c>
      <c r="R81" t="s">
        <v>2067</v>
      </c>
      <c r="S81" t="s">
        <v>2157</v>
      </c>
      <c r="T81" t="s">
        <v>1839</v>
      </c>
      <c r="U81" t="s">
        <v>1839</v>
      </c>
      <c r="V81" s="10">
        <v>0.94750000000000001</v>
      </c>
      <c r="W81" s="12">
        <f>(0.9421+0.9714+0.9195+0.9626+0.9321+0.875+0.9422+0.9153+0.9842)/9</f>
        <v>0.93826666666666669</v>
      </c>
      <c r="X81" s="12">
        <f>(0.9557+0.8293+0.9614+0.9618+0.8477+0.875+0.9673+0.8852+0.899)/9</f>
        <v>0.90915555555555572</v>
      </c>
      <c r="Y81" s="10">
        <f>(0.9489+0.8947+0.94+0.9622+0.8879+0.875+0.9546+0.9+0.9397)/9</f>
        <v>0.92255555555555568</v>
      </c>
      <c r="Z81" t="s">
        <v>1806</v>
      </c>
      <c r="AA81" t="s">
        <v>1806</v>
      </c>
      <c r="AB81" t="s">
        <v>1806</v>
      </c>
      <c r="AC81" t="s">
        <v>1806</v>
      </c>
      <c r="AD81" t="s">
        <v>1806</v>
      </c>
      <c r="AE81" t="s">
        <v>1806</v>
      </c>
      <c r="AF81" t="s">
        <v>1806</v>
      </c>
      <c r="AG81" t="s">
        <v>1839</v>
      </c>
      <c r="AH81" t="s">
        <v>1839</v>
      </c>
      <c r="AI81" t="s">
        <v>2237</v>
      </c>
      <c r="AJ81" t="s">
        <v>2237</v>
      </c>
      <c r="AK81">
        <v>2.2090000000000001</v>
      </c>
      <c r="AL81">
        <v>22.4</v>
      </c>
    </row>
    <row r="82" spans="1:40" hidden="1" x14ac:dyDescent="0.3">
      <c r="A82">
        <v>73</v>
      </c>
      <c r="B82" t="s">
        <v>786</v>
      </c>
      <c r="C82" t="s">
        <v>782</v>
      </c>
      <c r="D82">
        <v>2022</v>
      </c>
      <c r="E82" t="s">
        <v>1715</v>
      </c>
      <c r="F82" t="s">
        <v>2073</v>
      </c>
      <c r="G82" t="s">
        <v>1954</v>
      </c>
      <c r="H82" t="s">
        <v>1841</v>
      </c>
      <c r="I82" t="s">
        <v>1809</v>
      </c>
      <c r="J82" t="s">
        <v>1813</v>
      </c>
      <c r="K82" t="s">
        <v>1806</v>
      </c>
      <c r="L82" t="s">
        <v>1806</v>
      </c>
      <c r="M82" t="s">
        <v>1946</v>
      </c>
      <c r="N82" t="s">
        <v>1839</v>
      </c>
      <c r="O82" t="s">
        <v>2237</v>
      </c>
      <c r="P82" s="7">
        <f>900*2+150</f>
        <v>1950</v>
      </c>
      <c r="Q82" s="7">
        <v>1950</v>
      </c>
      <c r="R82" t="s">
        <v>1855</v>
      </c>
      <c r="S82" t="s">
        <v>2079</v>
      </c>
      <c r="T82" t="s">
        <v>1838</v>
      </c>
      <c r="U82" t="s">
        <v>1838</v>
      </c>
      <c r="V82" s="10">
        <f>(0.96+0.947+0.913+0.893+0.913+0.907+0.96+0.947+0.88+0.86)/10</f>
        <v>0.91799999999999993</v>
      </c>
      <c r="W82" s="12">
        <f>(0.929+0.844+0.815+0.75+0.793+0.786+0.875+0.893+0.658+0.629)/10</f>
        <v>0.79719999999999991</v>
      </c>
      <c r="X82" s="10">
        <f>(0.867+0.9+0.733+0.7+0.767+0.733+0.933+0.833+0.833+0.733)/10</f>
        <v>0.80320000000000003</v>
      </c>
      <c r="Y82" s="10">
        <v>0.89949999999999997</v>
      </c>
      <c r="Z82" t="s">
        <v>1806</v>
      </c>
      <c r="AA82" t="s">
        <v>1806</v>
      </c>
      <c r="AB82" t="s">
        <v>1806</v>
      </c>
      <c r="AC82" t="s">
        <v>1806</v>
      </c>
      <c r="AD82" t="s">
        <v>1806</v>
      </c>
      <c r="AE82" t="s">
        <v>1806</v>
      </c>
      <c r="AF82" t="s">
        <v>1806</v>
      </c>
      <c r="AG82" t="s">
        <v>1839</v>
      </c>
      <c r="AH82" t="s">
        <v>1839</v>
      </c>
      <c r="AI82" t="s">
        <v>1858</v>
      </c>
      <c r="AJ82" t="s">
        <v>1859</v>
      </c>
      <c r="AK82">
        <v>1.034</v>
      </c>
      <c r="AL82">
        <v>9.1</v>
      </c>
    </row>
    <row r="83" spans="1:40" hidden="1" x14ac:dyDescent="0.3">
      <c r="A83">
        <v>13</v>
      </c>
      <c r="B83" t="s">
        <v>185</v>
      </c>
      <c r="C83" s="21" t="s">
        <v>182</v>
      </c>
      <c r="D83">
        <v>2023</v>
      </c>
      <c r="E83" t="s">
        <v>1658</v>
      </c>
      <c r="F83" t="s">
        <v>1876</v>
      </c>
      <c r="G83" t="s">
        <v>1819</v>
      </c>
      <c r="H83" t="s">
        <v>1841</v>
      </c>
      <c r="I83" t="s">
        <v>1809</v>
      </c>
      <c r="J83" t="s">
        <v>1813</v>
      </c>
      <c r="K83" t="s">
        <v>1806</v>
      </c>
      <c r="L83" t="s">
        <v>1827</v>
      </c>
      <c r="M83" t="s">
        <v>1946</v>
      </c>
      <c r="N83" t="s">
        <v>1838</v>
      </c>
      <c r="O83" t="s">
        <v>2237</v>
      </c>
      <c r="P83" s="7">
        <v>37392</v>
      </c>
      <c r="Q83" s="7" t="s">
        <v>2237</v>
      </c>
      <c r="R83" t="s">
        <v>2237</v>
      </c>
      <c r="S83" t="s">
        <v>2237</v>
      </c>
      <c r="T83" t="s">
        <v>1839</v>
      </c>
      <c r="U83" t="s">
        <v>1839</v>
      </c>
      <c r="V83" s="10" t="s">
        <v>1806</v>
      </c>
      <c r="W83" t="s">
        <v>1806</v>
      </c>
      <c r="X83" s="10">
        <v>0.82</v>
      </c>
      <c r="Y83" s="10" t="s">
        <v>1806</v>
      </c>
      <c r="Z83" s="10" t="s">
        <v>1806</v>
      </c>
      <c r="AA83" s="10" t="s">
        <v>1806</v>
      </c>
      <c r="AB83" s="10">
        <v>0.87</v>
      </c>
      <c r="AC83" t="s">
        <v>1806</v>
      </c>
      <c r="AD83" t="s">
        <v>1806</v>
      </c>
      <c r="AE83" t="s">
        <v>1806</v>
      </c>
      <c r="AF83">
        <v>42</v>
      </c>
      <c r="AG83" t="s">
        <v>1839</v>
      </c>
      <c r="AH83" t="s">
        <v>1839</v>
      </c>
      <c r="AI83" t="s">
        <v>1858</v>
      </c>
      <c r="AJ83" t="s">
        <v>1859</v>
      </c>
      <c r="AK83">
        <v>1.244</v>
      </c>
      <c r="AL83">
        <v>10.199999999999999</v>
      </c>
    </row>
    <row r="84" spans="1:40" hidden="1" x14ac:dyDescent="0.3">
      <c r="A84">
        <v>77</v>
      </c>
      <c r="B84" t="s">
        <v>823</v>
      </c>
      <c r="C84" t="s">
        <v>820</v>
      </c>
      <c r="D84">
        <v>2023</v>
      </c>
      <c r="E84" t="s">
        <v>1719</v>
      </c>
      <c r="F84" t="s">
        <v>2118</v>
      </c>
      <c r="G84" t="s">
        <v>2249</v>
      </c>
      <c r="H84" t="s">
        <v>1841</v>
      </c>
      <c r="I84" t="s">
        <v>1809</v>
      </c>
      <c r="J84" t="s">
        <v>2303</v>
      </c>
      <c r="K84" t="s">
        <v>2234</v>
      </c>
      <c r="L84" t="s">
        <v>1806</v>
      </c>
      <c r="M84" t="s">
        <v>1946</v>
      </c>
      <c r="N84" t="s">
        <v>1838</v>
      </c>
      <c r="O84" t="s">
        <v>2120</v>
      </c>
      <c r="P84" s="7">
        <f>1800+1800*6</f>
        <v>12600</v>
      </c>
      <c r="Q84" s="7">
        <v>12600</v>
      </c>
      <c r="R84" t="s">
        <v>1855</v>
      </c>
      <c r="S84" t="s">
        <v>2122</v>
      </c>
      <c r="T84" t="s">
        <v>1838</v>
      </c>
      <c r="U84" t="s">
        <v>1839</v>
      </c>
      <c r="V84" s="10">
        <v>0.92400000000000004</v>
      </c>
      <c r="W84" s="12" t="s">
        <v>1806</v>
      </c>
      <c r="X84" t="s">
        <v>1806</v>
      </c>
      <c r="Y84" s="10" t="s">
        <v>1806</v>
      </c>
      <c r="Z84" s="12" t="s">
        <v>1806</v>
      </c>
      <c r="AA84" t="s">
        <v>1806</v>
      </c>
      <c r="AB84" s="12" t="s">
        <v>1806</v>
      </c>
      <c r="AC84" t="s">
        <v>1806</v>
      </c>
      <c r="AD84" s="12" t="s">
        <v>1806</v>
      </c>
      <c r="AE84" t="s">
        <v>1806</v>
      </c>
      <c r="AF84" s="12" t="s">
        <v>1806</v>
      </c>
      <c r="AG84" t="s">
        <v>1839</v>
      </c>
      <c r="AH84" s="12" t="s">
        <v>1839</v>
      </c>
      <c r="AI84" t="s">
        <v>2237</v>
      </c>
      <c r="AJ84" s="12" t="s">
        <v>2237</v>
      </c>
      <c r="AK84">
        <v>1.6519999999999999</v>
      </c>
      <c r="AL84">
        <v>9.5</v>
      </c>
    </row>
    <row r="85" spans="1:40" hidden="1" x14ac:dyDescent="0.3">
      <c r="A85">
        <v>78</v>
      </c>
      <c r="B85" t="s">
        <v>832</v>
      </c>
      <c r="C85" t="s">
        <v>829</v>
      </c>
      <c r="D85">
        <v>2024</v>
      </c>
      <c r="E85" t="s">
        <v>1720</v>
      </c>
      <c r="F85" t="s">
        <v>2187</v>
      </c>
      <c r="G85" t="s">
        <v>2188</v>
      </c>
      <c r="H85" t="s">
        <v>1841</v>
      </c>
      <c r="I85" t="s">
        <v>1811</v>
      </c>
      <c r="J85" t="s">
        <v>2289</v>
      </c>
      <c r="K85" t="s">
        <v>1806</v>
      </c>
      <c r="L85" t="s">
        <v>1806</v>
      </c>
      <c r="M85" t="s">
        <v>2247</v>
      </c>
      <c r="N85" t="s">
        <v>1839</v>
      </c>
      <c r="O85" t="s">
        <v>2189</v>
      </c>
      <c r="P85" s="7">
        <f>(445+230)</f>
        <v>675</v>
      </c>
      <c r="Q85" s="7" t="s">
        <v>2237</v>
      </c>
      <c r="R85" t="s">
        <v>1930</v>
      </c>
      <c r="S85" t="s">
        <v>1897</v>
      </c>
      <c r="T85" t="s">
        <v>1932</v>
      </c>
      <c r="U85" t="s">
        <v>1839</v>
      </c>
      <c r="V85" s="10">
        <f>(0.783+0.712)/2</f>
        <v>0.74750000000000005</v>
      </c>
      <c r="W85" s="12" t="s">
        <v>1806</v>
      </c>
      <c r="X85" s="12" t="s">
        <v>1806</v>
      </c>
      <c r="Y85" s="10" t="s">
        <v>1806</v>
      </c>
      <c r="Z85" s="12" t="s">
        <v>1806</v>
      </c>
      <c r="AA85" s="12" t="s">
        <v>1806</v>
      </c>
      <c r="AB85" s="12" t="s">
        <v>1806</v>
      </c>
      <c r="AC85" s="12" t="s">
        <v>1806</v>
      </c>
      <c r="AD85" s="12" t="s">
        <v>1806</v>
      </c>
      <c r="AE85" s="12" t="s">
        <v>1806</v>
      </c>
      <c r="AF85" s="12" t="s">
        <v>1806</v>
      </c>
      <c r="AG85" t="s">
        <v>1839</v>
      </c>
      <c r="AH85" t="s">
        <v>1838</v>
      </c>
      <c r="AI85" t="s">
        <v>1858</v>
      </c>
      <c r="AJ85" t="s">
        <v>1859</v>
      </c>
      <c r="AK85">
        <v>1.244</v>
      </c>
      <c r="AL85">
        <v>10.199999999999999</v>
      </c>
    </row>
    <row r="86" spans="1:40" x14ac:dyDescent="0.3">
      <c r="A86">
        <v>80</v>
      </c>
      <c r="B86" t="s">
        <v>852</v>
      </c>
      <c r="C86" t="s">
        <v>849</v>
      </c>
      <c r="D86">
        <v>2025</v>
      </c>
      <c r="E86" t="s">
        <v>1722</v>
      </c>
      <c r="F86" t="s">
        <v>2180</v>
      </c>
      <c r="G86" t="s">
        <v>2249</v>
      </c>
      <c r="H86" t="s">
        <v>1841</v>
      </c>
      <c r="I86" t="s">
        <v>1809</v>
      </c>
      <c r="J86" t="s">
        <v>2284</v>
      </c>
      <c r="K86" t="s">
        <v>2181</v>
      </c>
      <c r="L86" t="s">
        <v>1806</v>
      </c>
      <c r="M86" t="s">
        <v>2182</v>
      </c>
      <c r="N86" t="s">
        <v>1838</v>
      </c>
      <c r="O86" t="s">
        <v>2184</v>
      </c>
      <c r="P86" s="7">
        <f>(1122+900)/2</f>
        <v>1011</v>
      </c>
      <c r="Q86" s="7">
        <f>Tabelle4[[#This Row],[Dataset Size]]</f>
        <v>1011</v>
      </c>
      <c r="R86" t="s">
        <v>2185</v>
      </c>
      <c r="S86" t="s">
        <v>2237</v>
      </c>
      <c r="T86" t="s">
        <v>1838</v>
      </c>
      <c r="U86" t="s">
        <v>1839</v>
      </c>
      <c r="V86" s="10" t="s">
        <v>1806</v>
      </c>
      <c r="W86" s="10" t="s">
        <v>1806</v>
      </c>
      <c r="X86" s="10">
        <v>0.85329999999999995</v>
      </c>
      <c r="Y86" s="10" t="s">
        <v>1806</v>
      </c>
      <c r="Z86" t="s">
        <v>1806</v>
      </c>
      <c r="AA86" t="s">
        <v>1806</v>
      </c>
      <c r="AB86" t="s">
        <v>1806</v>
      </c>
      <c r="AC86" s="10">
        <v>0.81689999999999996</v>
      </c>
      <c r="AD86" t="s">
        <v>1806</v>
      </c>
      <c r="AE86" t="s">
        <v>1806</v>
      </c>
      <c r="AF86">
        <f>0.045*1000</f>
        <v>45</v>
      </c>
      <c r="AG86" t="s">
        <v>1839</v>
      </c>
      <c r="AH86" t="s">
        <v>1839</v>
      </c>
      <c r="AI86" t="s">
        <v>2237</v>
      </c>
      <c r="AJ86" t="s">
        <v>2237</v>
      </c>
      <c r="AK86">
        <v>1.244</v>
      </c>
      <c r="AL86">
        <v>10.199999999999999</v>
      </c>
    </row>
    <row r="87" spans="1:40" hidden="1" x14ac:dyDescent="0.3">
      <c r="A87">
        <v>103</v>
      </c>
      <c r="B87" t="s">
        <v>1077</v>
      </c>
      <c r="C87" t="s">
        <v>1074</v>
      </c>
      <c r="D87">
        <v>2025</v>
      </c>
      <c r="E87" t="s">
        <v>1745</v>
      </c>
      <c r="F87" t="str">
        <f>""</f>
        <v/>
      </c>
      <c r="H87" t="s">
        <v>1808</v>
      </c>
      <c r="P87" s="7"/>
      <c r="R87"/>
      <c r="V87" s="10"/>
      <c r="W87" s="12"/>
      <c r="AA87" s="10"/>
      <c r="AB87" s="10"/>
      <c r="AC87" s="10"/>
      <c r="AK87">
        <v>1.244</v>
      </c>
      <c r="AL87">
        <v>10.199999999999999</v>
      </c>
      <c r="AM87" t="s">
        <v>1896</v>
      </c>
      <c r="AN87" t="s">
        <v>1808</v>
      </c>
    </row>
    <row r="88" spans="1:40" hidden="1" x14ac:dyDescent="0.3">
      <c r="A88">
        <v>17</v>
      </c>
      <c r="B88" t="s">
        <v>233</v>
      </c>
      <c r="C88" t="s">
        <v>228</v>
      </c>
      <c r="D88">
        <v>2022</v>
      </c>
      <c r="E88" t="s">
        <v>1662</v>
      </c>
      <c r="F88" t="s">
        <v>1988</v>
      </c>
      <c r="G88" t="s">
        <v>1885</v>
      </c>
      <c r="H88" t="s">
        <v>1938</v>
      </c>
      <c r="P88" s="7"/>
      <c r="R88"/>
      <c r="V88" s="10"/>
      <c r="W88" s="12"/>
      <c r="AA88" s="10"/>
      <c r="AB88" s="10"/>
      <c r="AC88" s="10"/>
      <c r="AK88">
        <v>1.1990000000000001</v>
      </c>
      <c r="AL88">
        <v>6.6</v>
      </c>
      <c r="AM88" t="s">
        <v>1847</v>
      </c>
      <c r="AN88" t="s">
        <v>2025</v>
      </c>
    </row>
    <row r="89" spans="1:40" hidden="1" x14ac:dyDescent="0.3">
      <c r="A89">
        <v>83</v>
      </c>
      <c r="B89" t="s">
        <v>882</v>
      </c>
      <c r="C89" s="21" t="s">
        <v>879</v>
      </c>
      <c r="D89">
        <v>2019</v>
      </c>
      <c r="E89" t="s">
        <v>1725</v>
      </c>
      <c r="F89" t="s">
        <v>2123</v>
      </c>
      <c r="G89" t="s">
        <v>1885</v>
      </c>
      <c r="H89" t="s">
        <v>1841</v>
      </c>
      <c r="I89" t="s">
        <v>1809</v>
      </c>
      <c r="J89" t="s">
        <v>2124</v>
      </c>
      <c r="K89" t="s">
        <v>1806</v>
      </c>
      <c r="L89" t="s">
        <v>1806</v>
      </c>
      <c r="M89" t="s">
        <v>2182</v>
      </c>
      <c r="N89" t="s">
        <v>1838</v>
      </c>
      <c r="O89" t="s">
        <v>2125</v>
      </c>
      <c r="P89" s="7">
        <f>(3507+3600)/6</f>
        <v>1184.5</v>
      </c>
      <c r="Q89" s="7">
        <f>1800/6</f>
        <v>300</v>
      </c>
      <c r="R89" t="s">
        <v>2126</v>
      </c>
      <c r="S89" t="s">
        <v>2237</v>
      </c>
      <c r="T89" t="s">
        <v>1839</v>
      </c>
      <c r="U89" t="s">
        <v>1839</v>
      </c>
      <c r="V89" s="10" t="s">
        <v>1806</v>
      </c>
      <c r="W89" s="10" t="s">
        <v>1806</v>
      </c>
      <c r="X89" s="10" t="s">
        <v>1806</v>
      </c>
      <c r="Y89" s="10" t="s">
        <v>1806</v>
      </c>
      <c r="Z89" s="10" t="s">
        <v>1806</v>
      </c>
      <c r="AA89" s="10" t="s">
        <v>1806</v>
      </c>
      <c r="AB89" s="10" t="s">
        <v>1806</v>
      </c>
      <c r="AC89" s="10" t="s">
        <v>1806</v>
      </c>
      <c r="AD89" s="10" t="s">
        <v>1806</v>
      </c>
      <c r="AE89" s="10" t="s">
        <v>1806</v>
      </c>
      <c r="AF89" s="10" t="s">
        <v>1806</v>
      </c>
      <c r="AG89" t="s">
        <v>1839</v>
      </c>
      <c r="AH89" t="s">
        <v>1839</v>
      </c>
      <c r="AI89" t="s">
        <v>1858</v>
      </c>
      <c r="AJ89" t="s">
        <v>1859</v>
      </c>
      <c r="AK89">
        <v>1.9930000000000001</v>
      </c>
      <c r="AL89">
        <v>12.4</v>
      </c>
    </row>
    <row r="90" spans="1:40" hidden="1" x14ac:dyDescent="0.3">
      <c r="A90">
        <v>84</v>
      </c>
      <c r="B90" t="s">
        <v>891</v>
      </c>
      <c r="C90" t="s">
        <v>888</v>
      </c>
      <c r="D90">
        <v>2024</v>
      </c>
      <c r="E90" t="s">
        <v>1726</v>
      </c>
      <c r="F90" t="s">
        <v>1816</v>
      </c>
      <c r="G90" t="s">
        <v>2249</v>
      </c>
      <c r="H90" t="s">
        <v>1841</v>
      </c>
      <c r="I90" t="s">
        <v>1809</v>
      </c>
      <c r="J90" t="s">
        <v>2283</v>
      </c>
      <c r="K90" t="s">
        <v>2210</v>
      </c>
      <c r="L90" t="s">
        <v>1806</v>
      </c>
      <c r="M90" t="s">
        <v>1946</v>
      </c>
      <c r="N90" t="s">
        <v>1838</v>
      </c>
      <c r="O90" t="s">
        <v>1921</v>
      </c>
      <c r="P90" s="7">
        <f>(3600+1200+1896+1124+2086+1130+1054)/4</f>
        <v>3022.5</v>
      </c>
      <c r="Q90" s="7" t="s">
        <v>2237</v>
      </c>
      <c r="R90" t="s">
        <v>1930</v>
      </c>
      <c r="S90" t="s">
        <v>1929</v>
      </c>
      <c r="T90" t="s">
        <v>1838</v>
      </c>
      <c r="U90" t="s">
        <v>1838</v>
      </c>
      <c r="V90" s="10" t="s">
        <v>1806</v>
      </c>
      <c r="W90" t="s">
        <v>1806</v>
      </c>
      <c r="X90" s="10" t="s">
        <v>1806</v>
      </c>
      <c r="Y90" s="10" t="s">
        <v>1806</v>
      </c>
      <c r="Z90" t="s">
        <v>1806</v>
      </c>
      <c r="AA90" s="10" t="s">
        <v>1806</v>
      </c>
      <c r="AB90" s="10" t="s">
        <v>1806</v>
      </c>
      <c r="AC90" t="s">
        <v>1806</v>
      </c>
      <c r="AD90" t="s">
        <v>1806</v>
      </c>
      <c r="AE90">
        <v>180</v>
      </c>
      <c r="AF90" t="s">
        <v>1806</v>
      </c>
      <c r="AG90" t="s">
        <v>1839</v>
      </c>
      <c r="AH90" t="s">
        <v>1839</v>
      </c>
      <c r="AI90" t="s">
        <v>2237</v>
      </c>
      <c r="AJ90" t="s">
        <v>2237</v>
      </c>
      <c r="AK90">
        <v>0.9</v>
      </c>
      <c r="AL90">
        <v>8.9</v>
      </c>
    </row>
    <row r="91" spans="1:40" x14ac:dyDescent="0.3">
      <c r="A91">
        <v>59</v>
      </c>
      <c r="B91" t="s">
        <v>652</v>
      </c>
      <c r="C91" t="s">
        <v>649</v>
      </c>
      <c r="D91">
        <v>2025</v>
      </c>
      <c r="E91" t="s">
        <v>1701</v>
      </c>
      <c r="F91" t="s">
        <v>1931</v>
      </c>
      <c r="G91" t="s">
        <v>1885</v>
      </c>
      <c r="H91" t="s">
        <v>1841</v>
      </c>
      <c r="I91" t="s">
        <v>1809</v>
      </c>
      <c r="J91" t="s">
        <v>1935</v>
      </c>
      <c r="K91" t="s">
        <v>1806</v>
      </c>
      <c r="L91" t="s">
        <v>1812</v>
      </c>
      <c r="M91" t="s">
        <v>1946</v>
      </c>
      <c r="N91" t="s">
        <v>1838</v>
      </c>
      <c r="O91" t="s">
        <v>1934</v>
      </c>
      <c r="P91" s="7">
        <f>309+2952+2261+858+1015+782</f>
        <v>8177</v>
      </c>
      <c r="Q91" s="7">
        <v>1750</v>
      </c>
      <c r="R91" t="s">
        <v>1936</v>
      </c>
      <c r="S91" t="s">
        <v>1857</v>
      </c>
      <c r="T91" t="s">
        <v>1932</v>
      </c>
      <c r="U91" t="s">
        <v>1839</v>
      </c>
      <c r="V91" s="10" t="s">
        <v>1806</v>
      </c>
      <c r="W91" s="10">
        <v>0.65800000000000003</v>
      </c>
      <c r="X91" s="10">
        <v>0.53100000000000003</v>
      </c>
      <c r="Y91" s="10">
        <v>0.57999999999999996</v>
      </c>
      <c r="Z91" t="s">
        <v>1806</v>
      </c>
      <c r="AA91" s="10" t="s">
        <v>1806</v>
      </c>
      <c r="AB91" s="10">
        <v>0.55100000000000005</v>
      </c>
      <c r="AC91" s="10" t="s">
        <v>1806</v>
      </c>
      <c r="AD91" t="s">
        <v>1806</v>
      </c>
      <c r="AE91">
        <v>205.1</v>
      </c>
      <c r="AF91" t="s">
        <v>1806</v>
      </c>
      <c r="AG91" t="s">
        <v>1839</v>
      </c>
      <c r="AH91" t="s">
        <v>1839</v>
      </c>
      <c r="AI91" t="s">
        <v>1858</v>
      </c>
      <c r="AJ91" t="s">
        <v>1859</v>
      </c>
      <c r="AK91">
        <v>1.244</v>
      </c>
      <c r="AL91">
        <v>10.199999999999999</v>
      </c>
    </row>
    <row r="92" spans="1:40" hidden="1" x14ac:dyDescent="0.3">
      <c r="A92">
        <v>109</v>
      </c>
      <c r="B92" t="s">
        <v>1139</v>
      </c>
      <c r="C92" t="s">
        <v>1135</v>
      </c>
      <c r="D92">
        <v>2025</v>
      </c>
      <c r="E92" t="s">
        <v>1751</v>
      </c>
      <c r="F92" t="s">
        <v>2178</v>
      </c>
      <c r="G92" t="s">
        <v>1917</v>
      </c>
      <c r="P92" s="7"/>
      <c r="R92"/>
      <c r="V92" s="10"/>
      <c r="W92" s="12"/>
      <c r="AA92" s="10"/>
      <c r="AB92" s="10"/>
      <c r="AC92" s="10"/>
      <c r="AK92">
        <v>1.0629999999999999</v>
      </c>
      <c r="AL92">
        <v>7</v>
      </c>
      <c r="AM92" t="s">
        <v>2241</v>
      </c>
      <c r="AN92" t="s">
        <v>2224</v>
      </c>
    </row>
    <row r="93" spans="1:40" hidden="1" x14ac:dyDescent="0.3">
      <c r="A93">
        <v>157</v>
      </c>
      <c r="B93" t="s">
        <v>1616</v>
      </c>
      <c r="C93" t="s">
        <v>1612</v>
      </c>
      <c r="D93">
        <v>2025</v>
      </c>
      <c r="E93" t="s">
        <v>1799</v>
      </c>
      <c r="F93" t="str">
        <f>""</f>
        <v/>
      </c>
      <c r="H93" t="s">
        <v>1808</v>
      </c>
      <c r="P93" s="7"/>
      <c r="R93"/>
      <c r="V93" s="10"/>
      <c r="W93" s="12"/>
      <c r="AA93" s="10"/>
      <c r="AB93" s="10"/>
      <c r="AC93" s="10"/>
      <c r="AK93">
        <v>1.04</v>
      </c>
      <c r="AL93">
        <v>7.8</v>
      </c>
      <c r="AM93" t="s">
        <v>1896</v>
      </c>
      <c r="AN93" t="s">
        <v>1808</v>
      </c>
    </row>
    <row r="94" spans="1:40" hidden="1" x14ac:dyDescent="0.3">
      <c r="A94">
        <v>65</v>
      </c>
      <c r="B94" t="s">
        <v>710</v>
      </c>
      <c r="C94" t="s">
        <v>705</v>
      </c>
      <c r="D94">
        <v>2024</v>
      </c>
      <c r="E94" t="s">
        <v>1707</v>
      </c>
      <c r="F94" t="s">
        <v>1852</v>
      </c>
      <c r="G94" t="s">
        <v>1853</v>
      </c>
      <c r="H94" t="s">
        <v>1841</v>
      </c>
      <c r="I94" t="s">
        <v>1809</v>
      </c>
      <c r="J94" t="s">
        <v>1813</v>
      </c>
      <c r="K94" t="s">
        <v>1806</v>
      </c>
      <c r="L94" t="s">
        <v>1825</v>
      </c>
      <c r="M94" t="s">
        <v>1946</v>
      </c>
      <c r="N94" t="s">
        <v>1838</v>
      </c>
      <c r="O94" t="s">
        <v>2237</v>
      </c>
      <c r="P94" s="7">
        <v>17885</v>
      </c>
      <c r="Q94" s="7">
        <f>17885-4556</f>
        <v>13329</v>
      </c>
      <c r="R94" t="s">
        <v>1855</v>
      </c>
      <c r="S94" t="s">
        <v>1857</v>
      </c>
      <c r="T94" t="s">
        <v>1839</v>
      </c>
      <c r="U94" t="s">
        <v>1839</v>
      </c>
      <c r="V94" s="10">
        <v>0.90369999999999995</v>
      </c>
      <c r="W94" t="s">
        <v>1806</v>
      </c>
      <c r="X94" t="s">
        <v>1806</v>
      </c>
      <c r="Y94" s="10" t="s">
        <v>1806</v>
      </c>
      <c r="Z94" t="s">
        <v>1806</v>
      </c>
      <c r="AA94" s="10" t="s">
        <v>1806</v>
      </c>
      <c r="AB94" s="10">
        <v>0.91500000000000004</v>
      </c>
      <c r="AC94" t="s">
        <v>1806</v>
      </c>
      <c r="AD94" t="s">
        <v>1806</v>
      </c>
      <c r="AE94">
        <v>4.2</v>
      </c>
      <c r="AF94">
        <v>3100</v>
      </c>
      <c r="AG94" t="s">
        <v>1839</v>
      </c>
      <c r="AH94" t="s">
        <v>1839</v>
      </c>
      <c r="AI94" t="s">
        <v>1858</v>
      </c>
      <c r="AJ94" t="s">
        <v>1859</v>
      </c>
      <c r="AK94">
        <v>0.97399999999999998</v>
      </c>
      <c r="AL94">
        <v>9.4</v>
      </c>
    </row>
    <row r="95" spans="1:40" hidden="1" x14ac:dyDescent="0.3">
      <c r="A95">
        <v>121</v>
      </c>
      <c r="B95" t="s">
        <v>1259</v>
      </c>
      <c r="C95" s="21" t="s">
        <v>1255</v>
      </c>
      <c r="D95">
        <v>2025</v>
      </c>
      <c r="E95" t="s">
        <v>1763</v>
      </c>
      <c r="F95" t="s">
        <v>1977</v>
      </c>
      <c r="G95" t="s">
        <v>1917</v>
      </c>
      <c r="P95" s="7"/>
      <c r="R95"/>
      <c r="V95" s="10"/>
      <c r="W95" s="12"/>
      <c r="AA95" s="10"/>
      <c r="AB95" s="10"/>
      <c r="AC95" s="10"/>
      <c r="AK95">
        <v>1.0329999999999999</v>
      </c>
      <c r="AL95">
        <v>10.1</v>
      </c>
      <c r="AM95" t="s">
        <v>1848</v>
      </c>
      <c r="AN95" t="s">
        <v>2222</v>
      </c>
    </row>
    <row r="96" spans="1:40" hidden="1" x14ac:dyDescent="0.3">
      <c r="A96">
        <v>10</v>
      </c>
      <c r="B96" t="s">
        <v>154</v>
      </c>
      <c r="C96" s="21" t="s">
        <v>149</v>
      </c>
      <c r="D96">
        <v>2025</v>
      </c>
      <c r="E96" t="s">
        <v>1655</v>
      </c>
      <c r="F96" t="s">
        <v>2092</v>
      </c>
      <c r="G96" t="s">
        <v>1917</v>
      </c>
      <c r="H96" t="s">
        <v>1808</v>
      </c>
      <c r="P96" s="7"/>
      <c r="R96"/>
      <c r="V96" s="10"/>
      <c r="W96" s="12"/>
      <c r="AA96" s="10"/>
      <c r="AB96" s="10"/>
      <c r="AC96" s="10"/>
      <c r="AK96">
        <v>1.016</v>
      </c>
      <c r="AL96">
        <v>4.4000000000000004</v>
      </c>
      <c r="AM96" t="s">
        <v>1896</v>
      </c>
      <c r="AN96" t="s">
        <v>1808</v>
      </c>
    </row>
    <row r="97" spans="1:40" hidden="1" x14ac:dyDescent="0.3">
      <c r="A97">
        <v>125</v>
      </c>
      <c r="B97" t="s">
        <v>1295</v>
      </c>
      <c r="C97" t="s">
        <v>1293</v>
      </c>
      <c r="D97">
        <v>2020</v>
      </c>
      <c r="E97" t="s">
        <v>1767</v>
      </c>
      <c r="F97" t="s">
        <v>1950</v>
      </c>
      <c r="G97" t="s">
        <v>1951</v>
      </c>
      <c r="P97" s="7"/>
      <c r="R97"/>
      <c r="V97" s="10"/>
      <c r="W97"/>
      <c r="AA97" s="10"/>
      <c r="AB97" s="10"/>
      <c r="AC97" s="10"/>
      <c r="AK97">
        <v>1.0069999999999999</v>
      </c>
      <c r="AL97">
        <v>6.1</v>
      </c>
      <c r="AM97" t="s">
        <v>2241</v>
      </c>
      <c r="AN97" t="s">
        <v>1952</v>
      </c>
    </row>
    <row r="98" spans="1:40" hidden="1" x14ac:dyDescent="0.3">
      <c r="A98">
        <v>108</v>
      </c>
      <c r="B98" t="s">
        <v>1128</v>
      </c>
      <c r="C98" t="s">
        <v>1123</v>
      </c>
      <c r="D98">
        <v>2020</v>
      </c>
      <c r="E98" t="s">
        <v>1750</v>
      </c>
      <c r="F98" t="s">
        <v>1981</v>
      </c>
      <c r="G98" t="s">
        <v>1951</v>
      </c>
      <c r="P98" s="7"/>
      <c r="R98"/>
      <c r="V98" s="10"/>
      <c r="W98"/>
      <c r="AA98" s="10"/>
      <c r="AB98" s="10"/>
      <c r="AC98" s="10"/>
      <c r="AK98">
        <v>1.0069999999999999</v>
      </c>
      <c r="AL98">
        <v>6.1</v>
      </c>
      <c r="AM98" t="s">
        <v>1848</v>
      </c>
      <c r="AN98" t="s">
        <v>1961</v>
      </c>
    </row>
    <row r="99" spans="1:40" hidden="1" x14ac:dyDescent="0.3">
      <c r="A99">
        <v>29</v>
      </c>
      <c r="B99" t="s">
        <v>357</v>
      </c>
      <c r="C99" s="3" t="s">
        <v>353</v>
      </c>
      <c r="D99">
        <v>2024</v>
      </c>
      <c r="E99" t="s">
        <v>1674</v>
      </c>
      <c r="F99" t="s">
        <v>2190</v>
      </c>
      <c r="G99" t="s">
        <v>1860</v>
      </c>
      <c r="H99" t="s">
        <v>1841</v>
      </c>
      <c r="I99" t="s">
        <v>1809</v>
      </c>
      <c r="J99" t="s">
        <v>2309</v>
      </c>
      <c r="K99" t="s">
        <v>1806</v>
      </c>
      <c r="L99" t="s">
        <v>2191</v>
      </c>
      <c r="M99" t="s">
        <v>1946</v>
      </c>
      <c r="N99" t="s">
        <v>1839</v>
      </c>
      <c r="O99" t="s">
        <v>1806</v>
      </c>
      <c r="P99" s="7">
        <v>4730</v>
      </c>
      <c r="Q99" s="7">
        <v>4730</v>
      </c>
      <c r="R99" t="s">
        <v>2192</v>
      </c>
      <c r="S99" t="s">
        <v>1857</v>
      </c>
      <c r="T99" t="s">
        <v>1932</v>
      </c>
      <c r="U99" t="s">
        <v>1839</v>
      </c>
      <c r="V99" s="10" t="s">
        <v>1806</v>
      </c>
      <c r="W99" s="10" t="s">
        <v>1806</v>
      </c>
      <c r="X99" s="10" t="s">
        <v>1806</v>
      </c>
      <c r="Y99" s="10" t="s">
        <v>1806</v>
      </c>
      <c r="Z99" s="10" t="s">
        <v>1806</v>
      </c>
      <c r="AA99" s="10">
        <v>0.88200000000000001</v>
      </c>
      <c r="AB99" s="10">
        <v>0.99099999999999999</v>
      </c>
      <c r="AC99" s="10" t="s">
        <v>1806</v>
      </c>
      <c r="AD99" s="10" t="s">
        <v>1806</v>
      </c>
      <c r="AE99">
        <v>52</v>
      </c>
      <c r="AF99" s="10" t="s">
        <v>1806</v>
      </c>
      <c r="AG99" t="s">
        <v>1839</v>
      </c>
      <c r="AH99" t="s">
        <v>1839</v>
      </c>
      <c r="AI99" t="s">
        <v>1858</v>
      </c>
      <c r="AJ99" t="s">
        <v>1859</v>
      </c>
      <c r="AK99">
        <v>0.9</v>
      </c>
      <c r="AL99">
        <v>8.9</v>
      </c>
    </row>
    <row r="100" spans="1:40" hidden="1" x14ac:dyDescent="0.3">
      <c r="A100">
        <v>56</v>
      </c>
      <c r="B100" t="s">
        <v>622</v>
      </c>
      <c r="C100" s="21" t="s">
        <v>617</v>
      </c>
      <c r="D100">
        <v>2025</v>
      </c>
      <c r="E100" t="s">
        <v>1692</v>
      </c>
      <c r="F100" t="s">
        <v>2082</v>
      </c>
      <c r="G100" t="s">
        <v>2083</v>
      </c>
      <c r="P100" s="7"/>
      <c r="R100"/>
      <c r="V100" s="10"/>
      <c r="W100" s="12"/>
      <c r="AA100" s="10"/>
      <c r="AB100" s="10"/>
      <c r="AC100" s="10"/>
      <c r="AK100">
        <v>1</v>
      </c>
      <c r="AL100">
        <v>9.1999999999999993</v>
      </c>
      <c r="AM100" t="s">
        <v>1846</v>
      </c>
      <c r="AN100" t="s">
        <v>2223</v>
      </c>
    </row>
    <row r="101" spans="1:40" hidden="1" x14ac:dyDescent="0.3">
      <c r="A101">
        <v>160</v>
      </c>
      <c r="B101" t="s">
        <v>1642</v>
      </c>
      <c r="C101" t="s">
        <v>1640</v>
      </c>
      <c r="D101">
        <v>2023</v>
      </c>
      <c r="E101" t="s">
        <v>1802</v>
      </c>
      <c r="F101" t="str">
        <f>""</f>
        <v/>
      </c>
      <c r="H101" t="s">
        <v>1808</v>
      </c>
      <c r="P101" s="7"/>
      <c r="R101"/>
      <c r="V101" s="10"/>
      <c r="W101" s="12"/>
      <c r="AA101" s="10"/>
      <c r="AB101" s="10"/>
      <c r="AC101" s="10"/>
      <c r="AK101">
        <v>1</v>
      </c>
      <c r="AL101">
        <v>9.1999999999999993</v>
      </c>
      <c r="AM101" t="s">
        <v>1896</v>
      </c>
      <c r="AN101" t="s">
        <v>1808</v>
      </c>
    </row>
    <row r="102" spans="1:40" hidden="1" x14ac:dyDescent="0.3">
      <c r="A102">
        <v>91</v>
      </c>
      <c r="B102" t="s">
        <v>953</v>
      </c>
      <c r="C102" s="21" t="s">
        <v>951</v>
      </c>
      <c r="D102">
        <v>2022</v>
      </c>
      <c r="E102" t="s">
        <v>1733</v>
      </c>
      <c r="F102" t="s">
        <v>2128</v>
      </c>
      <c r="G102" t="s">
        <v>2249</v>
      </c>
      <c r="H102" t="s">
        <v>1841</v>
      </c>
      <c r="I102" t="s">
        <v>1809</v>
      </c>
      <c r="J102" t="s">
        <v>2136</v>
      </c>
      <c r="K102" t="s">
        <v>1806</v>
      </c>
      <c r="L102" t="s">
        <v>1806</v>
      </c>
      <c r="M102" t="s">
        <v>1946</v>
      </c>
      <c r="N102" t="s">
        <v>1839</v>
      </c>
      <c r="O102" t="s">
        <v>1806</v>
      </c>
      <c r="P102" s="7">
        <v>278</v>
      </c>
      <c r="Q102" s="7" t="s">
        <v>2237</v>
      </c>
      <c r="R102" t="s">
        <v>2138</v>
      </c>
      <c r="S102" t="s">
        <v>2137</v>
      </c>
      <c r="T102" t="s">
        <v>1839</v>
      </c>
      <c r="U102" t="s">
        <v>1839</v>
      </c>
      <c r="V102" t="s">
        <v>1806</v>
      </c>
      <c r="W102" t="s">
        <v>1806</v>
      </c>
      <c r="X102" t="s">
        <v>1806</v>
      </c>
      <c r="Y102" s="10">
        <f>(0.968+0.96)/2</f>
        <v>0.96399999999999997</v>
      </c>
      <c r="Z102" t="s">
        <v>1806</v>
      </c>
      <c r="AA102" t="s">
        <v>1806</v>
      </c>
      <c r="AB102" t="s">
        <v>1806</v>
      </c>
      <c r="AC102" t="s">
        <v>1806</v>
      </c>
      <c r="AD102" t="s">
        <v>1806</v>
      </c>
      <c r="AE102" t="s">
        <v>1806</v>
      </c>
      <c r="AF102" t="s">
        <v>1806</v>
      </c>
      <c r="AG102" t="s">
        <v>1839</v>
      </c>
      <c r="AH102" t="s">
        <v>1839</v>
      </c>
      <c r="AI102" t="s">
        <v>2237</v>
      </c>
      <c r="AJ102" t="s">
        <v>2237</v>
      </c>
      <c r="AK102">
        <v>0.32800000000000001</v>
      </c>
      <c r="AL102">
        <v>1.7</v>
      </c>
    </row>
    <row r="103" spans="1:40" hidden="1" x14ac:dyDescent="0.3">
      <c r="A103">
        <v>92</v>
      </c>
      <c r="B103" t="s">
        <v>965</v>
      </c>
      <c r="C103" t="s">
        <v>961</v>
      </c>
      <c r="D103">
        <v>2024</v>
      </c>
      <c r="E103" t="s">
        <v>1734</v>
      </c>
      <c r="F103" t="s">
        <v>1988</v>
      </c>
      <c r="G103" t="s">
        <v>1885</v>
      </c>
      <c r="H103" t="s">
        <v>1841</v>
      </c>
      <c r="I103" t="s">
        <v>1809</v>
      </c>
      <c r="J103" t="s">
        <v>1813</v>
      </c>
      <c r="K103" t="s">
        <v>1806</v>
      </c>
      <c r="L103" t="s">
        <v>1827</v>
      </c>
      <c r="M103" t="s">
        <v>1946</v>
      </c>
      <c r="N103" t="s">
        <v>1838</v>
      </c>
      <c r="O103" t="s">
        <v>1806</v>
      </c>
      <c r="P103" s="7">
        <f>3500+468+272</f>
        <v>4240</v>
      </c>
      <c r="Q103" s="7" t="s">
        <v>2237</v>
      </c>
      <c r="R103" t="s">
        <v>2201</v>
      </c>
      <c r="S103" t="s">
        <v>1857</v>
      </c>
      <c r="T103" t="s">
        <v>1839</v>
      </c>
      <c r="U103" t="s">
        <v>1838</v>
      </c>
      <c r="V103" s="10">
        <v>0.86499999999999999</v>
      </c>
      <c r="W103" s="10">
        <v>0.86499999999999999</v>
      </c>
      <c r="X103" s="10">
        <v>0.47499999999999998</v>
      </c>
      <c r="Y103" s="10" t="s">
        <v>1806</v>
      </c>
      <c r="Z103" t="s">
        <v>1806</v>
      </c>
      <c r="AA103" s="10">
        <v>0.309</v>
      </c>
      <c r="AB103" s="10">
        <v>0.622</v>
      </c>
      <c r="AC103" s="10" t="s">
        <v>1806</v>
      </c>
      <c r="AD103" s="10" t="s">
        <v>1806</v>
      </c>
      <c r="AE103" s="10" t="s">
        <v>1806</v>
      </c>
      <c r="AF103" s="10" t="s">
        <v>1806</v>
      </c>
      <c r="AG103" t="s">
        <v>1839</v>
      </c>
      <c r="AH103" t="s">
        <v>1839</v>
      </c>
      <c r="AI103" t="s">
        <v>1858</v>
      </c>
      <c r="AJ103" t="s">
        <v>1859</v>
      </c>
      <c r="AK103">
        <v>0.64400000000000002</v>
      </c>
      <c r="AL103">
        <v>4.0999999999999996</v>
      </c>
    </row>
    <row r="104" spans="1:40" hidden="1" x14ac:dyDescent="0.3">
      <c r="A104">
        <v>94</v>
      </c>
      <c r="B104" t="s">
        <v>985</v>
      </c>
      <c r="C104" t="s">
        <v>982</v>
      </c>
      <c r="D104">
        <v>2023</v>
      </c>
      <c r="E104" t="s">
        <v>1736</v>
      </c>
      <c r="F104" t="s">
        <v>1965</v>
      </c>
      <c r="G104" t="s">
        <v>1810</v>
      </c>
      <c r="H104" t="s">
        <v>1841</v>
      </c>
      <c r="I104" t="s">
        <v>1809</v>
      </c>
      <c r="J104" t="s">
        <v>1964</v>
      </c>
      <c r="K104" t="s">
        <v>1868</v>
      </c>
      <c r="L104" t="s">
        <v>1806</v>
      </c>
      <c r="M104" t="s">
        <v>1946</v>
      </c>
      <c r="N104" t="s">
        <v>1838</v>
      </c>
      <c r="O104" t="s">
        <v>2237</v>
      </c>
      <c r="P104" s="7">
        <v>6000</v>
      </c>
      <c r="Q104" s="7">
        <v>4200</v>
      </c>
      <c r="R104" t="s">
        <v>1855</v>
      </c>
      <c r="S104" t="s">
        <v>1966</v>
      </c>
      <c r="T104" t="s">
        <v>1839</v>
      </c>
      <c r="U104" t="s">
        <v>1839</v>
      </c>
      <c r="V104" s="10">
        <v>0.93</v>
      </c>
      <c r="W104" s="10">
        <v>0.96</v>
      </c>
      <c r="X104" s="10">
        <v>0.99</v>
      </c>
      <c r="Y104" s="10" t="s">
        <v>1806</v>
      </c>
      <c r="Z104" t="s">
        <v>1806</v>
      </c>
      <c r="AA104" t="s">
        <v>1806</v>
      </c>
      <c r="AB104" t="s">
        <v>1806</v>
      </c>
      <c r="AC104" t="s">
        <v>1806</v>
      </c>
      <c r="AD104" t="s">
        <v>1806</v>
      </c>
      <c r="AE104" t="s">
        <v>1806</v>
      </c>
      <c r="AF104" t="s">
        <v>1806</v>
      </c>
      <c r="AG104" t="s">
        <v>1839</v>
      </c>
      <c r="AH104" t="s">
        <v>1839</v>
      </c>
      <c r="AI104" t="s">
        <v>2237</v>
      </c>
      <c r="AJ104" t="s">
        <v>2237</v>
      </c>
      <c r="AK104">
        <v>0.55000000000000004</v>
      </c>
      <c r="AL104">
        <v>3.8</v>
      </c>
    </row>
    <row r="105" spans="1:40" hidden="1" x14ac:dyDescent="0.3">
      <c r="A105">
        <v>155</v>
      </c>
      <c r="B105" t="s">
        <v>1596</v>
      </c>
      <c r="C105" t="s">
        <v>1594</v>
      </c>
      <c r="D105">
        <v>2024</v>
      </c>
      <c r="E105" t="s">
        <v>1797</v>
      </c>
      <c r="F105" t="str">
        <f>""</f>
        <v/>
      </c>
      <c r="P105" s="7"/>
      <c r="R105"/>
      <c r="V105" s="10"/>
      <c r="W105" s="12"/>
      <c r="AA105" s="10"/>
      <c r="AB105" s="10"/>
      <c r="AC105" s="10"/>
      <c r="AK105">
        <v>0.9</v>
      </c>
      <c r="AL105">
        <v>5.4</v>
      </c>
      <c r="AM105" t="s">
        <v>2241</v>
      </c>
      <c r="AN105" t="s">
        <v>2224</v>
      </c>
    </row>
    <row r="106" spans="1:40" hidden="1" x14ac:dyDescent="0.3">
      <c r="A106">
        <v>96</v>
      </c>
      <c r="B106" t="s">
        <v>1006</v>
      </c>
      <c r="C106" t="s">
        <v>1004</v>
      </c>
      <c r="D106">
        <v>2020</v>
      </c>
      <c r="E106" t="s">
        <v>1738</v>
      </c>
      <c r="F106" t="s">
        <v>2128</v>
      </c>
      <c r="G106" t="s">
        <v>2249</v>
      </c>
      <c r="H106" t="s">
        <v>1841</v>
      </c>
      <c r="I106" t="s">
        <v>1809</v>
      </c>
      <c r="J106" t="s">
        <v>1836</v>
      </c>
      <c r="K106" t="s">
        <v>1806</v>
      </c>
      <c r="L106" t="s">
        <v>1806</v>
      </c>
      <c r="M106" t="s">
        <v>1946</v>
      </c>
      <c r="N106" t="s">
        <v>1838</v>
      </c>
      <c r="O106" t="s">
        <v>1837</v>
      </c>
      <c r="P106" s="7">
        <v>1800</v>
      </c>
      <c r="Q106" s="7">
        <v>1800</v>
      </c>
      <c r="R106" t="s">
        <v>1855</v>
      </c>
      <c r="S106" t="s">
        <v>2129</v>
      </c>
      <c r="T106" t="s">
        <v>1838</v>
      </c>
      <c r="U106" t="s">
        <v>1839</v>
      </c>
      <c r="V106" s="10">
        <v>0.92549999999999999</v>
      </c>
      <c r="W106" s="12" t="s">
        <v>1806</v>
      </c>
      <c r="X106" s="12" t="s">
        <v>1806</v>
      </c>
      <c r="Y106" s="10" t="s">
        <v>1806</v>
      </c>
      <c r="Z106" s="12" t="s">
        <v>1806</v>
      </c>
      <c r="AA106" s="12" t="s">
        <v>1806</v>
      </c>
      <c r="AB106" s="12" t="s">
        <v>1806</v>
      </c>
      <c r="AC106" s="12" t="s">
        <v>1806</v>
      </c>
      <c r="AD106" s="12" t="s">
        <v>1806</v>
      </c>
      <c r="AE106" s="12" t="s">
        <v>1806</v>
      </c>
      <c r="AF106">
        <v>11.2</v>
      </c>
      <c r="AG106" t="s">
        <v>1839</v>
      </c>
      <c r="AH106" t="s">
        <v>1839</v>
      </c>
      <c r="AI106" t="s">
        <v>1858</v>
      </c>
      <c r="AJ106" t="s">
        <v>1859</v>
      </c>
      <c r="AK106">
        <v>0.504</v>
      </c>
      <c r="AL106" t="s">
        <v>1806</v>
      </c>
    </row>
    <row r="107" spans="1:40" hidden="1" x14ac:dyDescent="0.3">
      <c r="A107">
        <v>97</v>
      </c>
      <c r="B107" t="s">
        <v>1016</v>
      </c>
      <c r="C107" t="s">
        <v>1012</v>
      </c>
      <c r="D107">
        <v>2024</v>
      </c>
      <c r="E107" t="s">
        <v>1739</v>
      </c>
      <c r="F107" t="s">
        <v>2100</v>
      </c>
      <c r="G107" t="s">
        <v>2249</v>
      </c>
      <c r="H107" t="s">
        <v>1841</v>
      </c>
      <c r="I107" t="s">
        <v>1809</v>
      </c>
      <c r="J107" t="s">
        <v>2286</v>
      </c>
      <c r="K107" t="s">
        <v>1868</v>
      </c>
      <c r="L107" t="s">
        <v>1806</v>
      </c>
      <c r="M107" t="s">
        <v>1946</v>
      </c>
      <c r="N107" t="s">
        <v>1838</v>
      </c>
      <c r="O107" t="s">
        <v>2102</v>
      </c>
      <c r="P107" s="7">
        <f>5*1569</f>
        <v>7845</v>
      </c>
      <c r="Q107" s="7">
        <v>1569</v>
      </c>
      <c r="R107" s="7" t="s">
        <v>2101</v>
      </c>
      <c r="S107" t="s">
        <v>1857</v>
      </c>
      <c r="T107" t="s">
        <v>1838</v>
      </c>
      <c r="U107" t="s">
        <v>1839</v>
      </c>
      <c r="V107" s="10">
        <v>0.90600000000000003</v>
      </c>
      <c r="W107" s="12" t="s">
        <v>1806</v>
      </c>
      <c r="X107" s="12" t="s">
        <v>1806</v>
      </c>
      <c r="Y107" s="10">
        <f>(1+0.9791)/2</f>
        <v>0.98954999999999993</v>
      </c>
      <c r="Z107" s="12" t="s">
        <v>1806</v>
      </c>
      <c r="AA107" s="12" t="s">
        <v>1806</v>
      </c>
      <c r="AB107" s="10">
        <v>0.86799999999999999</v>
      </c>
      <c r="AC107" s="10" t="s">
        <v>1806</v>
      </c>
      <c r="AD107" s="10" t="s">
        <v>1806</v>
      </c>
      <c r="AE107">
        <v>51</v>
      </c>
      <c r="AF107" t="s">
        <v>1806</v>
      </c>
      <c r="AG107" t="s">
        <v>1839</v>
      </c>
      <c r="AH107" t="s">
        <v>1839</v>
      </c>
      <c r="AI107" t="s">
        <v>2237</v>
      </c>
      <c r="AJ107" t="s">
        <v>2237</v>
      </c>
      <c r="AK107">
        <v>0.68600000000000005</v>
      </c>
      <c r="AL107">
        <v>3.1</v>
      </c>
    </row>
    <row r="108" spans="1:40" hidden="1" x14ac:dyDescent="0.3">
      <c r="A108">
        <v>144</v>
      </c>
      <c r="B108" t="s">
        <v>1486</v>
      </c>
      <c r="C108" t="s">
        <v>1481</v>
      </c>
      <c r="D108">
        <v>2024</v>
      </c>
      <c r="E108" t="s">
        <v>1786</v>
      </c>
      <c r="F108" t="str">
        <f>""</f>
        <v/>
      </c>
      <c r="H108" t="s">
        <v>1808</v>
      </c>
      <c r="P108" s="7"/>
      <c r="R108"/>
      <c r="V108" s="10"/>
      <c r="W108" s="12"/>
      <c r="AA108" s="10"/>
      <c r="AB108" s="10"/>
      <c r="AC108" s="10"/>
      <c r="AK108">
        <v>0.9</v>
      </c>
      <c r="AL108">
        <v>5.4</v>
      </c>
      <c r="AM108" t="s">
        <v>1896</v>
      </c>
      <c r="AN108" t="s">
        <v>1808</v>
      </c>
    </row>
    <row r="109" spans="1:40" hidden="1" x14ac:dyDescent="0.3">
      <c r="A109">
        <v>136</v>
      </c>
      <c r="B109" t="s">
        <v>1402</v>
      </c>
      <c r="C109" t="s">
        <v>1397</v>
      </c>
      <c r="D109">
        <v>2022</v>
      </c>
      <c r="E109" t="s">
        <v>1778</v>
      </c>
      <c r="F109" t="s">
        <v>1939</v>
      </c>
      <c r="G109" t="s">
        <v>1917</v>
      </c>
      <c r="P109" s="7"/>
      <c r="R109"/>
      <c r="V109" s="10"/>
      <c r="W109"/>
      <c r="AA109" s="10"/>
      <c r="AB109" s="10"/>
      <c r="AC109" s="10"/>
      <c r="AK109">
        <v>0.89900000000000002</v>
      </c>
      <c r="AL109">
        <v>7.7</v>
      </c>
      <c r="AM109" t="s">
        <v>1848</v>
      </c>
      <c r="AN109" t="s">
        <v>2224</v>
      </c>
    </row>
    <row r="110" spans="1:40" hidden="1" x14ac:dyDescent="0.3">
      <c r="A110">
        <v>102</v>
      </c>
      <c r="B110" t="s">
        <v>1068</v>
      </c>
      <c r="C110" t="s">
        <v>1063</v>
      </c>
      <c r="D110">
        <v>2018</v>
      </c>
      <c r="E110" t="s">
        <v>1744</v>
      </c>
      <c r="F110" t="s">
        <v>2071</v>
      </c>
      <c r="G110" t="s">
        <v>1818</v>
      </c>
      <c r="P110" s="7"/>
      <c r="R110"/>
      <c r="V110" s="10"/>
      <c r="W110" s="12"/>
      <c r="AA110" s="10"/>
      <c r="AB110" s="10"/>
      <c r="AC110" s="10"/>
      <c r="AK110">
        <v>0.88100000000000001</v>
      </c>
      <c r="AL110">
        <v>5.0999999999999996</v>
      </c>
      <c r="AM110" t="s">
        <v>2245</v>
      </c>
      <c r="AN110" t="s">
        <v>2072</v>
      </c>
    </row>
    <row r="111" spans="1:40" hidden="1" x14ac:dyDescent="0.3">
      <c r="A111">
        <v>126</v>
      </c>
      <c r="B111" t="s">
        <v>1305</v>
      </c>
      <c r="C111" t="s">
        <v>1301</v>
      </c>
      <c r="D111">
        <v>2023</v>
      </c>
      <c r="E111" t="s">
        <v>1768</v>
      </c>
      <c r="F111" t="s">
        <v>2142</v>
      </c>
      <c r="G111" t="s">
        <v>1817</v>
      </c>
      <c r="P111" s="7"/>
      <c r="R111"/>
      <c r="V111" s="10"/>
      <c r="W111" s="12"/>
      <c r="AA111" s="10"/>
      <c r="AB111" s="10"/>
      <c r="AC111" s="10"/>
      <c r="AK111">
        <v>0.84399999999999997</v>
      </c>
      <c r="AL111">
        <v>7.2</v>
      </c>
      <c r="AM111" t="s">
        <v>1848</v>
      </c>
      <c r="AN111" t="s">
        <v>2224</v>
      </c>
    </row>
    <row r="112" spans="1:40" hidden="1" x14ac:dyDescent="0.3">
      <c r="A112">
        <v>132</v>
      </c>
      <c r="B112" t="s">
        <v>1364</v>
      </c>
      <c r="C112" t="s">
        <v>1359</v>
      </c>
      <c r="D112">
        <v>2024</v>
      </c>
      <c r="E112" t="s">
        <v>1774</v>
      </c>
      <c r="F112" t="str">
        <f>""</f>
        <v/>
      </c>
      <c r="H112" t="s">
        <v>1808</v>
      </c>
      <c r="P112" s="7"/>
      <c r="R112"/>
      <c r="V112" s="10"/>
      <c r="W112"/>
      <c r="AA112" s="10"/>
      <c r="AB112" s="10"/>
      <c r="AC112" s="10"/>
      <c r="AK112">
        <v>0.82699999999999996</v>
      </c>
      <c r="AL112">
        <v>9.1</v>
      </c>
      <c r="AM112" t="s">
        <v>1896</v>
      </c>
      <c r="AN112" t="s">
        <v>1808</v>
      </c>
    </row>
    <row r="113" spans="1:40" hidden="1" x14ac:dyDescent="0.3">
      <c r="A113">
        <v>111</v>
      </c>
      <c r="B113" t="s">
        <v>1160</v>
      </c>
      <c r="C113" t="s">
        <v>1155</v>
      </c>
      <c r="D113">
        <v>2025</v>
      </c>
      <c r="E113" t="s">
        <v>1753</v>
      </c>
      <c r="F113" t="s">
        <v>2055</v>
      </c>
      <c r="G113" t="s">
        <v>1941</v>
      </c>
      <c r="P113" s="7"/>
      <c r="R113"/>
      <c r="V113" s="10"/>
      <c r="W113" s="12"/>
      <c r="AA113" s="10"/>
      <c r="AB113" s="10"/>
      <c r="AC113" s="10"/>
      <c r="AK113">
        <v>0.81699999999999995</v>
      </c>
      <c r="AL113">
        <v>8.3000000000000007</v>
      </c>
      <c r="AM113" t="s">
        <v>1846</v>
      </c>
      <c r="AN113" t="s">
        <v>2207</v>
      </c>
    </row>
    <row r="114" spans="1:40" hidden="1" x14ac:dyDescent="0.3">
      <c r="A114">
        <v>71</v>
      </c>
      <c r="B114" t="s">
        <v>767</v>
      </c>
      <c r="C114" s="21" t="s">
        <v>763</v>
      </c>
      <c r="D114">
        <v>2025</v>
      </c>
      <c r="E114" t="s">
        <v>1713</v>
      </c>
      <c r="F114" t="s">
        <v>2098</v>
      </c>
      <c r="G114" t="s">
        <v>2099</v>
      </c>
      <c r="P114" s="7"/>
      <c r="R114"/>
      <c r="V114" s="10"/>
      <c r="W114" s="12"/>
      <c r="AA114" s="10"/>
      <c r="AB114" s="10"/>
      <c r="AC114" s="10"/>
      <c r="AK114">
        <v>0.75</v>
      </c>
      <c r="AL114">
        <v>7.2</v>
      </c>
      <c r="AM114" t="s">
        <v>1846</v>
      </c>
      <c r="AN114" t="s">
        <v>2223</v>
      </c>
    </row>
    <row r="115" spans="1:40" hidden="1" x14ac:dyDescent="0.3">
      <c r="A115">
        <v>6</v>
      </c>
      <c r="B115" t="s">
        <v>109</v>
      </c>
      <c r="C115" s="21" t="s">
        <v>103</v>
      </c>
      <c r="D115">
        <v>2022</v>
      </c>
      <c r="E115" t="s">
        <v>1651</v>
      </c>
      <c r="F115" t="s">
        <v>2014</v>
      </c>
      <c r="G115" t="s">
        <v>2252</v>
      </c>
      <c r="H115" t="s">
        <v>1841</v>
      </c>
      <c r="I115" t="s">
        <v>1809</v>
      </c>
      <c r="J115" t="s">
        <v>1813</v>
      </c>
      <c r="K115" t="s">
        <v>1806</v>
      </c>
      <c r="L115" t="s">
        <v>2015</v>
      </c>
      <c r="M115" t="s">
        <v>1946</v>
      </c>
      <c r="N115" t="s">
        <v>1838</v>
      </c>
      <c r="O115" t="s">
        <v>2237</v>
      </c>
      <c r="P115" s="7">
        <v>2000</v>
      </c>
      <c r="Q115" s="7" t="s">
        <v>2237</v>
      </c>
      <c r="R115" s="7" t="s">
        <v>2016</v>
      </c>
      <c r="S115" t="s">
        <v>2237</v>
      </c>
      <c r="T115" t="s">
        <v>1839</v>
      </c>
      <c r="U115" t="s">
        <v>1839</v>
      </c>
      <c r="V115" s="10">
        <v>0.83</v>
      </c>
      <c r="W115" s="12" t="s">
        <v>1806</v>
      </c>
      <c r="X115" s="12" t="s">
        <v>1806</v>
      </c>
      <c r="Y115" s="10" t="s">
        <v>1806</v>
      </c>
      <c r="Z115" s="12" t="s">
        <v>1806</v>
      </c>
      <c r="AA115" s="10">
        <v>0.85</v>
      </c>
      <c r="AB115" s="10">
        <v>0.96</v>
      </c>
      <c r="AC115" s="10" t="s">
        <v>1806</v>
      </c>
      <c r="AD115" s="10" t="s">
        <v>1806</v>
      </c>
      <c r="AE115" s="10" t="s">
        <v>1806</v>
      </c>
      <c r="AF115" s="10" t="s">
        <v>1806</v>
      </c>
      <c r="AG115" t="s">
        <v>1839</v>
      </c>
      <c r="AH115" t="s">
        <v>1839</v>
      </c>
      <c r="AI115" t="s">
        <v>1858</v>
      </c>
      <c r="AJ115" t="s">
        <v>1859</v>
      </c>
      <c r="AK115">
        <v>0.55000000000000004</v>
      </c>
      <c r="AL115">
        <v>3.8</v>
      </c>
    </row>
    <row r="116" spans="1:40" hidden="1" x14ac:dyDescent="0.3">
      <c r="A116">
        <v>139</v>
      </c>
      <c r="B116" t="s">
        <v>1433</v>
      </c>
      <c r="C116" t="s">
        <v>1428</v>
      </c>
      <c r="D116">
        <v>2025</v>
      </c>
      <c r="E116" t="s">
        <v>1781</v>
      </c>
      <c r="F116" t="s">
        <v>1984</v>
      </c>
      <c r="G116" t="s">
        <v>1917</v>
      </c>
      <c r="P116" s="7"/>
      <c r="R116"/>
      <c r="V116" s="10"/>
      <c r="W116"/>
      <c r="AA116" s="10"/>
      <c r="AB116" s="10"/>
      <c r="AC116" s="10"/>
      <c r="AK116">
        <v>0.70899999999999996</v>
      </c>
      <c r="AL116">
        <v>5.6</v>
      </c>
      <c r="AM116" t="s">
        <v>2241</v>
      </c>
      <c r="AN116" t="s">
        <v>2206</v>
      </c>
    </row>
    <row r="117" spans="1:40" hidden="1" x14ac:dyDescent="0.3">
      <c r="A117">
        <v>118</v>
      </c>
      <c r="B117" t="s">
        <v>1232</v>
      </c>
      <c r="C117" t="s">
        <v>1227</v>
      </c>
      <c r="D117">
        <v>2024</v>
      </c>
      <c r="E117" t="s">
        <v>1760</v>
      </c>
      <c r="F117" t="s">
        <v>2140</v>
      </c>
      <c r="G117" t="s">
        <v>2141</v>
      </c>
      <c r="P117" s="7"/>
      <c r="R117"/>
      <c r="V117" s="10"/>
      <c r="W117" s="12"/>
      <c r="AA117" s="10"/>
      <c r="AB117" s="10"/>
      <c r="AC117" s="10"/>
      <c r="AK117">
        <v>0.69099999999999995</v>
      </c>
      <c r="AL117">
        <v>6.5</v>
      </c>
      <c r="AM117" t="s">
        <v>1846</v>
      </c>
      <c r="AN117" t="s">
        <v>2218</v>
      </c>
    </row>
    <row r="118" spans="1:40" x14ac:dyDescent="0.3">
      <c r="A118">
        <v>76</v>
      </c>
      <c r="B118" t="s">
        <v>814</v>
      </c>
      <c r="C118" s="21" t="s">
        <v>812</v>
      </c>
      <c r="D118">
        <v>2025</v>
      </c>
      <c r="E118" t="s">
        <v>1718</v>
      </c>
      <c r="F118" t="s">
        <v>2028</v>
      </c>
      <c r="G118" t="s">
        <v>2013</v>
      </c>
      <c r="H118" t="s">
        <v>1938</v>
      </c>
      <c r="I118" t="s">
        <v>1809</v>
      </c>
      <c r="J118" t="s">
        <v>1813</v>
      </c>
      <c r="K118" t="s">
        <v>1806</v>
      </c>
      <c r="L118" t="s">
        <v>1812</v>
      </c>
      <c r="M118" t="s">
        <v>1946</v>
      </c>
      <c r="N118" t="s">
        <v>1838</v>
      </c>
      <c r="O118" t="s">
        <v>2237</v>
      </c>
      <c r="P118" s="7">
        <v>11764</v>
      </c>
      <c r="Q118" s="7" t="s">
        <v>2237</v>
      </c>
      <c r="R118" t="s">
        <v>2030</v>
      </c>
      <c r="S118" t="s">
        <v>2029</v>
      </c>
      <c r="T118" t="s">
        <v>1839</v>
      </c>
      <c r="U118" t="s">
        <v>1839</v>
      </c>
      <c r="V118" s="10" t="s">
        <v>1806</v>
      </c>
      <c r="W118" s="12">
        <v>0.96099999999999997</v>
      </c>
      <c r="X118" s="12">
        <v>0.97399999999999998</v>
      </c>
      <c r="Y118" s="10">
        <v>0.96</v>
      </c>
      <c r="Z118" t="s">
        <v>1806</v>
      </c>
      <c r="AA118" s="10">
        <v>0.67300000000000004</v>
      </c>
      <c r="AB118" s="10">
        <v>0.97699999999999998</v>
      </c>
      <c r="AC118" s="10" t="s">
        <v>1806</v>
      </c>
      <c r="AD118" s="10" t="s">
        <v>1806</v>
      </c>
      <c r="AE118" s="10" t="s">
        <v>1806</v>
      </c>
      <c r="AF118" s="10" t="s">
        <v>1806</v>
      </c>
      <c r="AG118" t="s">
        <v>1839</v>
      </c>
      <c r="AH118" t="s">
        <v>1839</v>
      </c>
      <c r="AI118" t="s">
        <v>1858</v>
      </c>
      <c r="AJ118" t="s">
        <v>1859</v>
      </c>
      <c r="AK118">
        <v>0.55000000000000004</v>
      </c>
      <c r="AL118">
        <v>3.8</v>
      </c>
    </row>
    <row r="119" spans="1:40" hidden="1" x14ac:dyDescent="0.3">
      <c r="A119">
        <v>34</v>
      </c>
      <c r="B119" t="s">
        <v>405</v>
      </c>
      <c r="C119" t="s">
        <v>400</v>
      </c>
      <c r="D119">
        <v>2025</v>
      </c>
      <c r="E119" t="s">
        <v>1679</v>
      </c>
      <c r="F119" t="s">
        <v>2133</v>
      </c>
      <c r="G119" t="s">
        <v>1817</v>
      </c>
      <c r="P119" s="7"/>
      <c r="R119"/>
      <c r="V119" s="10"/>
      <c r="W119" s="12"/>
      <c r="AA119" s="10"/>
      <c r="AB119" s="10"/>
      <c r="AC119" s="10"/>
      <c r="AK119">
        <v>0.66400000000000003</v>
      </c>
      <c r="AL119">
        <v>8.5</v>
      </c>
      <c r="AM119" t="s">
        <v>2243</v>
      </c>
      <c r="AN119" t="s">
        <v>2228</v>
      </c>
    </row>
    <row r="120" spans="1:40" hidden="1" x14ac:dyDescent="0.3">
      <c r="A120">
        <v>104</v>
      </c>
      <c r="B120" t="s">
        <v>1086</v>
      </c>
      <c r="C120" t="s">
        <v>1083</v>
      </c>
      <c r="D120">
        <v>2020</v>
      </c>
      <c r="E120" t="s">
        <v>1746</v>
      </c>
      <c r="F120" t="s">
        <v>1880</v>
      </c>
      <c r="G120" t="s">
        <v>1815</v>
      </c>
      <c r="H120" t="s">
        <v>1841</v>
      </c>
      <c r="I120" t="s">
        <v>1809</v>
      </c>
      <c r="J120" t="s">
        <v>1813</v>
      </c>
      <c r="K120" t="s">
        <v>1879</v>
      </c>
      <c r="L120" t="s">
        <v>1806</v>
      </c>
      <c r="M120" t="s">
        <v>1946</v>
      </c>
      <c r="N120" t="s">
        <v>1838</v>
      </c>
      <c r="P120" s="7">
        <v>34537</v>
      </c>
      <c r="Q120" s="7">
        <v>16905</v>
      </c>
      <c r="R120" t="s">
        <v>1883</v>
      </c>
      <c r="S120" t="s">
        <v>1881</v>
      </c>
      <c r="T120" t="s">
        <v>1839</v>
      </c>
      <c r="U120" t="s">
        <v>1839</v>
      </c>
      <c r="V120" s="10">
        <v>0.95579999999999998</v>
      </c>
      <c r="W120" t="s">
        <v>1806</v>
      </c>
      <c r="X120" t="s">
        <v>1806</v>
      </c>
      <c r="Y120" s="10" t="s">
        <v>1806</v>
      </c>
      <c r="Z120" s="12">
        <v>5.4999999999999997E-3</v>
      </c>
      <c r="AA120" s="10" t="s">
        <v>1806</v>
      </c>
      <c r="AB120" s="10" t="s">
        <v>1806</v>
      </c>
      <c r="AC120" s="10" t="s">
        <v>1806</v>
      </c>
      <c r="AD120" s="10" t="s">
        <v>1806</v>
      </c>
      <c r="AE120" s="10" t="s">
        <v>1806</v>
      </c>
      <c r="AF120">
        <v>4.9000000000000004</v>
      </c>
      <c r="AG120" t="s">
        <v>2213</v>
      </c>
      <c r="AH120" t="s">
        <v>1839</v>
      </c>
      <c r="AI120" t="s">
        <v>1858</v>
      </c>
      <c r="AJ120" t="s">
        <v>1859</v>
      </c>
      <c r="AK120">
        <v>2.2090000000000001</v>
      </c>
      <c r="AL120">
        <v>22.4</v>
      </c>
    </row>
    <row r="121" spans="1:40" hidden="1" x14ac:dyDescent="0.3">
      <c r="A121">
        <v>115</v>
      </c>
      <c r="B121" t="s">
        <v>1203</v>
      </c>
      <c r="C121" t="s">
        <v>1200</v>
      </c>
      <c r="D121">
        <v>2024</v>
      </c>
      <c r="E121" t="s">
        <v>1757</v>
      </c>
      <c r="F121" t="s">
        <v>2073</v>
      </c>
      <c r="G121" t="s">
        <v>1954</v>
      </c>
      <c r="H121" t="s">
        <v>1841</v>
      </c>
      <c r="I121" t="s">
        <v>1809</v>
      </c>
      <c r="J121" t="s">
        <v>1813</v>
      </c>
      <c r="K121" t="s">
        <v>1806</v>
      </c>
      <c r="L121" t="s">
        <v>1827</v>
      </c>
      <c r="M121" t="s">
        <v>1946</v>
      </c>
      <c r="N121" t="s">
        <v>1838</v>
      </c>
      <c r="O121" t="s">
        <v>1982</v>
      </c>
      <c r="P121" s="7">
        <v>1680</v>
      </c>
      <c r="Q121" s="7">
        <v>1680</v>
      </c>
      <c r="R121" t="s">
        <v>1913</v>
      </c>
      <c r="S121" t="s">
        <v>1983</v>
      </c>
      <c r="T121" t="s">
        <v>1932</v>
      </c>
      <c r="U121" t="s">
        <v>1839</v>
      </c>
      <c r="V121" s="10" t="s">
        <v>1806</v>
      </c>
      <c r="W121" s="10" t="s">
        <v>1806</v>
      </c>
      <c r="X121" s="10" t="s">
        <v>1806</v>
      </c>
      <c r="Y121" s="10" t="s">
        <v>1806</v>
      </c>
      <c r="Z121" s="10" t="s">
        <v>1806</v>
      </c>
      <c r="AA121" s="10" t="s">
        <v>1806</v>
      </c>
      <c r="AB121" s="10" t="s">
        <v>1806</v>
      </c>
      <c r="AC121" s="10" t="s">
        <v>1806</v>
      </c>
      <c r="AD121" s="10" t="s">
        <v>1806</v>
      </c>
      <c r="AE121" s="10" t="s">
        <v>1806</v>
      </c>
      <c r="AF121">
        <v>12.4</v>
      </c>
      <c r="AG121" t="s">
        <v>1839</v>
      </c>
      <c r="AH121" t="s">
        <v>1839</v>
      </c>
      <c r="AI121" t="s">
        <v>1858</v>
      </c>
      <c r="AJ121" t="s">
        <v>1859</v>
      </c>
      <c r="AK121">
        <v>1.244</v>
      </c>
      <c r="AL121">
        <v>10.199999999999999</v>
      </c>
    </row>
    <row r="122" spans="1:40" hidden="1" x14ac:dyDescent="0.3">
      <c r="A122">
        <v>66</v>
      </c>
      <c r="B122" t="s">
        <v>720</v>
      </c>
      <c r="C122" t="s">
        <v>716</v>
      </c>
      <c r="D122">
        <v>2025</v>
      </c>
      <c r="E122" t="s">
        <v>1708</v>
      </c>
      <c r="F122" t="s">
        <v>1886</v>
      </c>
      <c r="G122" t="s">
        <v>1885</v>
      </c>
      <c r="H122" t="s">
        <v>1841</v>
      </c>
      <c r="I122" t="s">
        <v>1811</v>
      </c>
      <c r="J122" t="s">
        <v>1887</v>
      </c>
      <c r="K122" t="s">
        <v>2233</v>
      </c>
      <c r="N122" t="s">
        <v>1839</v>
      </c>
      <c r="O122" t="s">
        <v>2237</v>
      </c>
      <c r="P122" s="7">
        <v>3601</v>
      </c>
      <c r="Q122" s="7" t="s">
        <v>1806</v>
      </c>
      <c r="R122" t="s">
        <v>1888</v>
      </c>
      <c r="S122" t="s">
        <v>2237</v>
      </c>
      <c r="T122" t="s">
        <v>1839</v>
      </c>
      <c r="U122" t="s">
        <v>1839</v>
      </c>
      <c r="V122" s="10"/>
      <c r="W122"/>
      <c r="AA122" s="10"/>
      <c r="AB122" s="10"/>
      <c r="AC122" s="10"/>
      <c r="AK122">
        <v>0.60799999999999998</v>
      </c>
      <c r="AL122">
        <v>3.1</v>
      </c>
      <c r="AM122" t="s">
        <v>1918</v>
      </c>
      <c r="AN122" t="s">
        <v>2203</v>
      </c>
    </row>
    <row r="123" spans="1:40" hidden="1" x14ac:dyDescent="0.3">
      <c r="A123">
        <v>117</v>
      </c>
      <c r="B123" t="s">
        <v>2161</v>
      </c>
      <c r="C123" t="s">
        <v>1219</v>
      </c>
      <c r="D123">
        <v>2022</v>
      </c>
      <c r="E123" t="s">
        <v>1759</v>
      </c>
      <c r="F123" t="s">
        <v>2162</v>
      </c>
      <c r="G123" t="s">
        <v>1860</v>
      </c>
      <c r="H123" t="s">
        <v>1938</v>
      </c>
      <c r="I123" t="s">
        <v>1809</v>
      </c>
      <c r="J123" t="s">
        <v>1813</v>
      </c>
      <c r="K123" t="s">
        <v>2074</v>
      </c>
      <c r="L123" t="s">
        <v>1806</v>
      </c>
      <c r="M123" t="s">
        <v>1946</v>
      </c>
      <c r="N123" t="s">
        <v>1838</v>
      </c>
      <c r="O123" t="s">
        <v>1806</v>
      </c>
      <c r="P123" s="7">
        <v>3518</v>
      </c>
      <c r="Q123" s="7" t="s">
        <v>2237</v>
      </c>
      <c r="R123" t="s">
        <v>2237</v>
      </c>
      <c r="S123" t="s">
        <v>2237</v>
      </c>
      <c r="T123" t="s">
        <v>1839</v>
      </c>
      <c r="U123" t="s">
        <v>1839</v>
      </c>
      <c r="V123" s="12" t="s">
        <v>1806</v>
      </c>
      <c r="W123" s="12" t="s">
        <v>1806</v>
      </c>
      <c r="X123" s="12" t="s">
        <v>1806</v>
      </c>
      <c r="Y123" s="10" t="s">
        <v>1806</v>
      </c>
      <c r="Z123" s="12" t="s">
        <v>1806</v>
      </c>
      <c r="AA123" s="12" t="s">
        <v>1806</v>
      </c>
      <c r="AB123" s="12" t="s">
        <v>1806</v>
      </c>
      <c r="AC123" s="12" t="s">
        <v>1806</v>
      </c>
      <c r="AD123" s="12" t="s">
        <v>1806</v>
      </c>
      <c r="AE123" s="12" t="s">
        <v>1806</v>
      </c>
      <c r="AF123" s="12" t="s">
        <v>1806</v>
      </c>
      <c r="AG123" t="s">
        <v>1839</v>
      </c>
      <c r="AH123" t="s">
        <v>1839</v>
      </c>
      <c r="AI123" t="s">
        <v>2237</v>
      </c>
      <c r="AJ123" t="s">
        <v>2237</v>
      </c>
      <c r="AK123">
        <v>0.32800000000000001</v>
      </c>
      <c r="AL123">
        <v>1.7</v>
      </c>
    </row>
    <row r="124" spans="1:40" hidden="1" x14ac:dyDescent="0.3">
      <c r="A124">
        <v>105</v>
      </c>
      <c r="B124" t="s">
        <v>1096</v>
      </c>
      <c r="C124" t="s">
        <v>1092</v>
      </c>
      <c r="D124">
        <v>2022</v>
      </c>
      <c r="E124" t="s">
        <v>1747</v>
      </c>
      <c r="F124" t="str">
        <f>""</f>
        <v/>
      </c>
      <c r="P124" s="7"/>
      <c r="R124"/>
      <c r="V124" s="10"/>
      <c r="W124"/>
      <c r="AA124" s="10"/>
      <c r="AB124" s="10"/>
      <c r="AC124" s="10"/>
      <c r="AK124">
        <v>0.59299999999999997</v>
      </c>
      <c r="AL124">
        <v>8.1</v>
      </c>
      <c r="AM124" t="s">
        <v>1846</v>
      </c>
      <c r="AN124" t="s">
        <v>1900</v>
      </c>
    </row>
    <row r="125" spans="1:40" hidden="1" x14ac:dyDescent="0.3">
      <c r="A125">
        <v>24</v>
      </c>
      <c r="B125" t="s">
        <v>308</v>
      </c>
      <c r="C125" t="s">
        <v>303</v>
      </c>
      <c r="D125">
        <v>2023</v>
      </c>
      <c r="E125" t="s">
        <v>1669</v>
      </c>
      <c r="F125" t="s">
        <v>1959</v>
      </c>
      <c r="G125" t="s">
        <v>1960</v>
      </c>
      <c r="P125" s="7"/>
      <c r="R125"/>
      <c r="V125" s="10"/>
      <c r="W125"/>
      <c r="AA125" s="10"/>
      <c r="AB125" s="10"/>
      <c r="AC125" s="10"/>
      <c r="AK125">
        <v>0.57699999999999996</v>
      </c>
      <c r="AL125">
        <v>6.3</v>
      </c>
      <c r="AM125" t="s">
        <v>1848</v>
      </c>
      <c r="AN125" t="s">
        <v>1962</v>
      </c>
    </row>
    <row r="126" spans="1:40" hidden="1" x14ac:dyDescent="0.3">
      <c r="A126">
        <v>60</v>
      </c>
      <c r="B126" t="s">
        <v>660</v>
      </c>
      <c r="C126" t="s">
        <v>658</v>
      </c>
      <c r="D126">
        <v>2024</v>
      </c>
      <c r="E126" t="s">
        <v>1702</v>
      </c>
      <c r="F126" t="s">
        <v>1903</v>
      </c>
      <c r="G126" t="s">
        <v>1904</v>
      </c>
      <c r="K126" t="s">
        <v>1834</v>
      </c>
      <c r="O126" t="s">
        <v>1835</v>
      </c>
      <c r="P126" s="7"/>
      <c r="R126"/>
      <c r="V126" s="10"/>
      <c r="W126" s="12"/>
      <c r="AA126" s="10"/>
      <c r="AB126" s="10"/>
      <c r="AC126" s="10"/>
      <c r="AK126">
        <v>0.55100000000000005</v>
      </c>
      <c r="AL126">
        <v>4.2</v>
      </c>
      <c r="AM126" t="s">
        <v>1846</v>
      </c>
      <c r="AN126" t="s">
        <v>2223</v>
      </c>
    </row>
    <row r="127" spans="1:40" hidden="1" x14ac:dyDescent="0.3">
      <c r="A127">
        <v>20</v>
      </c>
      <c r="B127" t="s">
        <v>265</v>
      </c>
      <c r="C127" t="s">
        <v>260</v>
      </c>
      <c r="D127">
        <v>2024</v>
      </c>
      <c r="E127" t="s">
        <v>1665</v>
      </c>
      <c r="F127" t="s">
        <v>2163</v>
      </c>
      <c r="G127" t="s">
        <v>1821</v>
      </c>
      <c r="P127" s="7"/>
      <c r="R127"/>
      <c r="V127" s="10"/>
      <c r="W127" s="12"/>
      <c r="AA127" s="10"/>
      <c r="AB127" s="10"/>
      <c r="AC127" s="10"/>
      <c r="AK127">
        <v>0.55100000000000005</v>
      </c>
      <c r="AL127">
        <v>4.2</v>
      </c>
      <c r="AM127" t="s">
        <v>1851</v>
      </c>
      <c r="AN127" t="s">
        <v>2164</v>
      </c>
    </row>
    <row r="128" spans="1:40" hidden="1" x14ac:dyDescent="0.3">
      <c r="A128">
        <v>69</v>
      </c>
      <c r="B128" t="s">
        <v>747</v>
      </c>
      <c r="C128" t="s">
        <v>744</v>
      </c>
      <c r="D128">
        <v>2024</v>
      </c>
      <c r="E128" t="s">
        <v>1711</v>
      </c>
      <c r="F128" t="s">
        <v>1840</v>
      </c>
      <c r="G128" t="s">
        <v>1821</v>
      </c>
      <c r="H128" t="s">
        <v>1841</v>
      </c>
      <c r="P128" s="7"/>
      <c r="R128"/>
      <c r="V128" s="9"/>
      <c r="W128"/>
      <c r="AA128" s="10"/>
      <c r="AB128" s="10"/>
      <c r="AC128" s="10"/>
      <c r="AK128">
        <v>0.55000000000000004</v>
      </c>
      <c r="AL128">
        <v>3.8</v>
      </c>
      <c r="AM128" t="s">
        <v>1846</v>
      </c>
      <c r="AN128" t="s">
        <v>2226</v>
      </c>
    </row>
    <row r="129" spans="1:40" hidden="1" x14ac:dyDescent="0.3">
      <c r="A129">
        <v>53</v>
      </c>
      <c r="B129" t="s">
        <v>593</v>
      </c>
      <c r="C129" t="s">
        <v>590</v>
      </c>
      <c r="D129">
        <v>2023</v>
      </c>
      <c r="E129" t="s">
        <v>1696</v>
      </c>
      <c r="F129" t="s">
        <v>1873</v>
      </c>
      <c r="G129" t="s">
        <v>1874</v>
      </c>
      <c r="P129" s="7"/>
      <c r="R129"/>
      <c r="V129" s="10"/>
      <c r="W129"/>
      <c r="AA129" s="10"/>
      <c r="AB129" s="10"/>
      <c r="AC129" s="10"/>
      <c r="AK129">
        <v>0.55000000000000004</v>
      </c>
      <c r="AL129">
        <v>3.8</v>
      </c>
      <c r="AM129" t="s">
        <v>1846</v>
      </c>
      <c r="AN129" t="s">
        <v>1875</v>
      </c>
    </row>
    <row r="130" spans="1:40" hidden="1" x14ac:dyDescent="0.3">
      <c r="A130">
        <v>81</v>
      </c>
      <c r="B130" t="s">
        <v>861</v>
      </c>
      <c r="C130" t="s">
        <v>858</v>
      </c>
      <c r="D130">
        <v>2022</v>
      </c>
      <c r="E130" t="s">
        <v>1723</v>
      </c>
      <c r="F130" t="str">
        <f>""</f>
        <v/>
      </c>
      <c r="P130" s="7"/>
      <c r="R130"/>
      <c r="V130" s="10"/>
      <c r="W130"/>
      <c r="AA130" s="10"/>
      <c r="AB130" s="10"/>
      <c r="AC130" s="10"/>
      <c r="AK130">
        <v>0.55000000000000004</v>
      </c>
      <c r="AL130">
        <v>3.8</v>
      </c>
      <c r="AM130" t="s">
        <v>1846</v>
      </c>
      <c r="AN130" t="s">
        <v>1915</v>
      </c>
    </row>
    <row r="131" spans="1:40" hidden="1" x14ac:dyDescent="0.3">
      <c r="A131">
        <v>156</v>
      </c>
      <c r="B131" t="s">
        <v>1605</v>
      </c>
      <c r="C131" s="21" t="s">
        <v>1602</v>
      </c>
      <c r="D131">
        <v>2024</v>
      </c>
      <c r="E131" t="s">
        <v>1798</v>
      </c>
      <c r="F131" t="s">
        <v>2002</v>
      </c>
      <c r="G131" t="s">
        <v>1992</v>
      </c>
      <c r="H131" t="s">
        <v>1938</v>
      </c>
      <c r="I131" t="s">
        <v>1811</v>
      </c>
      <c r="J131" t="s">
        <v>2003</v>
      </c>
      <c r="P131" s="7"/>
      <c r="R131"/>
      <c r="V131" s="10"/>
      <c r="W131" s="12"/>
      <c r="AA131" s="10"/>
      <c r="AB131" s="10"/>
      <c r="AC131" s="10"/>
      <c r="AK131">
        <v>0.55000000000000004</v>
      </c>
      <c r="AL131">
        <v>3.8</v>
      </c>
      <c r="AM131" t="s">
        <v>1846</v>
      </c>
      <c r="AN131" t="s">
        <v>2221</v>
      </c>
    </row>
    <row r="132" spans="1:40" hidden="1" x14ac:dyDescent="0.3">
      <c r="A132">
        <v>28</v>
      </c>
      <c r="B132" t="s">
        <v>346</v>
      </c>
      <c r="C132" s="21" t="s">
        <v>343</v>
      </c>
      <c r="D132">
        <v>2024</v>
      </c>
      <c r="E132" t="s">
        <v>1673</v>
      </c>
      <c r="F132" t="str">
        <f>""</f>
        <v/>
      </c>
      <c r="H132" t="s">
        <v>1894</v>
      </c>
      <c r="P132" s="7"/>
      <c r="R132"/>
      <c r="V132" s="10"/>
      <c r="W132" s="12"/>
      <c r="AA132" s="10"/>
      <c r="AB132" s="10"/>
      <c r="AC132" s="10"/>
      <c r="AK132">
        <v>0.55000000000000004</v>
      </c>
      <c r="AL132">
        <v>3.8</v>
      </c>
      <c r="AM132" t="s">
        <v>1896</v>
      </c>
      <c r="AN132" t="s">
        <v>1894</v>
      </c>
    </row>
    <row r="133" spans="1:40" hidden="1" x14ac:dyDescent="0.3">
      <c r="A133">
        <v>100</v>
      </c>
      <c r="B133" t="s">
        <v>1045</v>
      </c>
      <c r="C133" t="s">
        <v>1042</v>
      </c>
      <c r="D133">
        <v>2020</v>
      </c>
      <c r="E133" t="s">
        <v>1742</v>
      </c>
      <c r="F133" t="s">
        <v>2045</v>
      </c>
      <c r="G133" t="s">
        <v>1860</v>
      </c>
      <c r="H133" t="s">
        <v>1841</v>
      </c>
      <c r="I133" t="s">
        <v>1809</v>
      </c>
      <c r="J133" t="s">
        <v>1813</v>
      </c>
      <c r="K133" t="s">
        <v>2046</v>
      </c>
      <c r="M133" t="s">
        <v>1946</v>
      </c>
      <c r="N133" t="s">
        <v>1838</v>
      </c>
      <c r="O133" t="s">
        <v>2238</v>
      </c>
      <c r="P133" s="7">
        <v>1000</v>
      </c>
      <c r="Q133" s="7" t="s">
        <v>2237</v>
      </c>
      <c r="R133" t="s">
        <v>2237</v>
      </c>
      <c r="S133" t="s">
        <v>2044</v>
      </c>
      <c r="T133" t="s">
        <v>1839</v>
      </c>
      <c r="U133" t="s">
        <v>1839</v>
      </c>
      <c r="V133" s="10" t="s">
        <v>1806</v>
      </c>
      <c r="W133" s="10" t="s">
        <v>1806</v>
      </c>
      <c r="X133" s="10" t="s">
        <v>1806</v>
      </c>
      <c r="Y133" s="10"/>
      <c r="Z133" s="10" t="s">
        <v>1806</v>
      </c>
      <c r="AA133" s="10" t="s">
        <v>1806</v>
      </c>
      <c r="AB133" s="10" t="s">
        <v>1806</v>
      </c>
      <c r="AC133" s="10" t="s">
        <v>1806</v>
      </c>
      <c r="AD133" s="10" t="s">
        <v>1806</v>
      </c>
      <c r="AE133" s="10" t="s">
        <v>1806</v>
      </c>
      <c r="AF133" s="10" t="s">
        <v>1806</v>
      </c>
      <c r="AH133" t="s">
        <v>2043</v>
      </c>
      <c r="AI133" t="s">
        <v>2237</v>
      </c>
      <c r="AJ133" t="s">
        <v>2237</v>
      </c>
      <c r="AK133">
        <v>0.55000000000000004</v>
      </c>
      <c r="AL133">
        <v>3.8</v>
      </c>
      <c r="AM133" t="s">
        <v>1918</v>
      </c>
      <c r="AN133" t="s">
        <v>2219</v>
      </c>
    </row>
    <row r="134" spans="1:40" hidden="1" x14ac:dyDescent="0.3">
      <c r="A134">
        <v>54</v>
      </c>
      <c r="B134" t="s">
        <v>602</v>
      </c>
      <c r="C134" s="21" t="s">
        <v>600</v>
      </c>
      <c r="D134">
        <v>2024</v>
      </c>
      <c r="E134" t="s">
        <v>1697</v>
      </c>
      <c r="F134" t="str">
        <f>""</f>
        <v/>
      </c>
      <c r="H134" t="s">
        <v>1894</v>
      </c>
      <c r="P134" s="7"/>
      <c r="R134"/>
      <c r="V134" s="10"/>
      <c r="W134" s="12"/>
      <c r="AA134" s="10"/>
      <c r="AB134" s="10"/>
      <c r="AC134" s="10"/>
      <c r="AK134">
        <v>0.55000000000000004</v>
      </c>
      <c r="AL134">
        <v>3.8</v>
      </c>
      <c r="AM134" t="s">
        <v>1896</v>
      </c>
      <c r="AN134" t="s">
        <v>1894</v>
      </c>
    </row>
    <row r="135" spans="1:40" x14ac:dyDescent="0.3">
      <c r="A135">
        <v>122</v>
      </c>
      <c r="B135" t="s">
        <v>1269</v>
      </c>
      <c r="C135" t="s">
        <v>1265</v>
      </c>
      <c r="D135">
        <v>2025</v>
      </c>
      <c r="E135" t="s">
        <v>1764</v>
      </c>
      <c r="F135" t="s">
        <v>2093</v>
      </c>
      <c r="G135" t="s">
        <v>1885</v>
      </c>
      <c r="H135" t="s">
        <v>1841</v>
      </c>
      <c r="I135" t="s">
        <v>1809</v>
      </c>
      <c r="J135" s="11" t="s">
        <v>2095</v>
      </c>
      <c r="K135" t="s">
        <v>1806</v>
      </c>
      <c r="L135" t="s">
        <v>1806</v>
      </c>
      <c r="M135" t="s">
        <v>1946</v>
      </c>
      <c r="N135" t="s">
        <v>1839</v>
      </c>
      <c r="O135" t="s">
        <v>2237</v>
      </c>
      <c r="P135" s="7">
        <v>300</v>
      </c>
      <c r="Q135" s="7">
        <v>110</v>
      </c>
      <c r="R135" t="s">
        <v>2067</v>
      </c>
      <c r="S135" t="s">
        <v>1929</v>
      </c>
      <c r="T135" t="s">
        <v>1932</v>
      </c>
      <c r="U135" t="s">
        <v>1839</v>
      </c>
      <c r="V135" s="10">
        <f>(0.99+0.97+1)/3</f>
        <v>0.98666666666666669</v>
      </c>
      <c r="W135" s="12">
        <f>(0.99+0.96+1)/3</f>
        <v>0.98333333333333339</v>
      </c>
      <c r="X135" s="12">
        <f>(1+0.97+1)/3</f>
        <v>0.98999999999999988</v>
      </c>
      <c r="Y135" s="12">
        <v>0.98999999999999988</v>
      </c>
      <c r="Z135" t="s">
        <v>1806</v>
      </c>
      <c r="AA135" t="s">
        <v>1806</v>
      </c>
      <c r="AB135" t="s">
        <v>1806</v>
      </c>
      <c r="AC135" t="s">
        <v>1806</v>
      </c>
      <c r="AD135" t="s">
        <v>2094</v>
      </c>
      <c r="AE135" t="s">
        <v>1806</v>
      </c>
      <c r="AF135" t="s">
        <v>1806</v>
      </c>
      <c r="AG135" t="s">
        <v>1839</v>
      </c>
      <c r="AH135" t="s">
        <v>1839</v>
      </c>
      <c r="AI135" t="s">
        <v>1858</v>
      </c>
      <c r="AJ135" t="s">
        <v>1859</v>
      </c>
      <c r="AK135">
        <v>0.66100000000000003</v>
      </c>
      <c r="AL135">
        <v>5.5</v>
      </c>
    </row>
    <row r="136" spans="1:40" hidden="1" x14ac:dyDescent="0.3">
      <c r="A136">
        <v>127</v>
      </c>
      <c r="B136" t="s">
        <v>1315</v>
      </c>
      <c r="C136" t="s">
        <v>1311</v>
      </c>
      <c r="D136">
        <v>2020</v>
      </c>
      <c r="E136" t="s">
        <v>1769</v>
      </c>
      <c r="F136" t="s">
        <v>1944</v>
      </c>
      <c r="G136" t="s">
        <v>1941</v>
      </c>
      <c r="H136" t="s">
        <v>1841</v>
      </c>
      <c r="I136" t="s">
        <v>1809</v>
      </c>
      <c r="J136" t="s">
        <v>2308</v>
      </c>
      <c r="K136" t="s">
        <v>1806</v>
      </c>
      <c r="L136" t="s">
        <v>1806</v>
      </c>
      <c r="M136" t="s">
        <v>1946</v>
      </c>
      <c r="N136" t="s">
        <v>1838</v>
      </c>
      <c r="O136" t="s">
        <v>2237</v>
      </c>
      <c r="P136" s="7">
        <f>(39592+127832)/2</f>
        <v>83712</v>
      </c>
      <c r="Q136" s="7" t="s">
        <v>2237</v>
      </c>
      <c r="R136" t="s">
        <v>1855</v>
      </c>
      <c r="S136" t="s">
        <v>1947</v>
      </c>
      <c r="T136" t="s">
        <v>1839</v>
      </c>
      <c r="U136" t="s">
        <v>1839</v>
      </c>
      <c r="V136" s="10">
        <f>(97+94)/2/100</f>
        <v>0.95499999999999996</v>
      </c>
      <c r="W136" t="s">
        <v>1806</v>
      </c>
      <c r="X136" t="s">
        <v>1806</v>
      </c>
      <c r="Y136" s="10" t="s">
        <v>1806</v>
      </c>
      <c r="Z136" t="s">
        <v>1806</v>
      </c>
      <c r="AA136" t="s">
        <v>1806</v>
      </c>
      <c r="AB136" t="s">
        <v>1806</v>
      </c>
      <c r="AC136" t="s">
        <v>1806</v>
      </c>
      <c r="AD136" t="s">
        <v>1806</v>
      </c>
      <c r="AE136" t="s">
        <v>1806</v>
      </c>
      <c r="AF136" t="s">
        <v>1806</v>
      </c>
      <c r="AG136" t="s">
        <v>1839</v>
      </c>
      <c r="AH136" t="s">
        <v>1839</v>
      </c>
      <c r="AI136" t="s">
        <v>1858</v>
      </c>
      <c r="AJ136" t="s">
        <v>1859</v>
      </c>
      <c r="AK136">
        <v>0.73699999999999999</v>
      </c>
      <c r="AL136">
        <v>7.3</v>
      </c>
    </row>
    <row r="137" spans="1:40" hidden="1" x14ac:dyDescent="0.3">
      <c r="A137">
        <v>128</v>
      </c>
      <c r="B137" t="s">
        <v>1326</v>
      </c>
      <c r="C137" t="s">
        <v>1321</v>
      </c>
      <c r="D137">
        <v>2020</v>
      </c>
      <c r="E137" t="s">
        <v>1770</v>
      </c>
      <c r="F137" t="s">
        <v>1871</v>
      </c>
      <c r="G137" t="s">
        <v>1814</v>
      </c>
      <c r="H137" t="s">
        <v>1841</v>
      </c>
      <c r="I137" t="s">
        <v>1809</v>
      </c>
      <c r="J137" t="s">
        <v>2195</v>
      </c>
      <c r="K137" t="s">
        <v>1806</v>
      </c>
      <c r="L137" t="s">
        <v>1806</v>
      </c>
      <c r="M137" t="s">
        <v>1946</v>
      </c>
      <c r="N137" t="s">
        <v>1838</v>
      </c>
      <c r="O137" t="s">
        <v>2196</v>
      </c>
      <c r="P137" s="7">
        <f>(400+2400)/2</f>
        <v>1400</v>
      </c>
      <c r="Q137" s="7">
        <f>(200+1200)/2</f>
        <v>700</v>
      </c>
      <c r="R137" t="s">
        <v>2199</v>
      </c>
      <c r="S137" t="s">
        <v>2200</v>
      </c>
      <c r="T137" t="s">
        <v>1839</v>
      </c>
      <c r="U137" t="s">
        <v>1839</v>
      </c>
      <c r="V137" s="10">
        <v>0.96799999999999997</v>
      </c>
      <c r="W137" s="10">
        <v>0.97299999999999998</v>
      </c>
      <c r="X137" s="10">
        <v>0.94799999999999995</v>
      </c>
      <c r="Y137" s="10">
        <v>0.96</v>
      </c>
      <c r="Z137" t="s">
        <v>1806</v>
      </c>
      <c r="AA137" t="s">
        <v>1806</v>
      </c>
      <c r="AB137" t="s">
        <v>1806</v>
      </c>
      <c r="AC137" t="s">
        <v>1806</v>
      </c>
      <c r="AD137" t="s">
        <v>1806</v>
      </c>
      <c r="AE137" t="s">
        <v>1806</v>
      </c>
      <c r="AF137">
        <f>0.24*1000</f>
        <v>240</v>
      </c>
      <c r="AG137" t="s">
        <v>1839</v>
      </c>
      <c r="AH137" t="s">
        <v>1839</v>
      </c>
      <c r="AI137" t="s">
        <v>1858</v>
      </c>
      <c r="AJ137" t="s">
        <v>1859</v>
      </c>
      <c r="AK137">
        <v>1.7609999999999999</v>
      </c>
      <c r="AL137">
        <v>14.8</v>
      </c>
    </row>
    <row r="138" spans="1:40" hidden="1" x14ac:dyDescent="0.3">
      <c r="A138">
        <v>131</v>
      </c>
      <c r="B138" t="s">
        <v>1353</v>
      </c>
      <c r="C138" t="s">
        <v>1350</v>
      </c>
      <c r="D138">
        <v>2024</v>
      </c>
      <c r="E138" t="s">
        <v>1773</v>
      </c>
      <c r="F138" t="s">
        <v>2004</v>
      </c>
      <c r="G138" t="s">
        <v>2005</v>
      </c>
      <c r="H138" t="s">
        <v>1841</v>
      </c>
      <c r="I138" t="s">
        <v>1809</v>
      </c>
      <c r="J138" t="s">
        <v>2009</v>
      </c>
      <c r="K138" t="s">
        <v>1806</v>
      </c>
      <c r="L138" t="s">
        <v>1806</v>
      </c>
      <c r="M138" t="s">
        <v>1946</v>
      </c>
      <c r="N138" t="s">
        <v>1838</v>
      </c>
      <c r="O138" t="s">
        <v>2006</v>
      </c>
      <c r="P138" s="7">
        <v>537</v>
      </c>
      <c r="Q138" s="7">
        <f>537*0.0354</f>
        <v>19.009800000000002</v>
      </c>
      <c r="R138" t="s">
        <v>2008</v>
      </c>
      <c r="S138" t="s">
        <v>1929</v>
      </c>
      <c r="T138" t="s">
        <v>1838</v>
      </c>
      <c r="U138" t="s">
        <v>1932</v>
      </c>
      <c r="V138" s="10">
        <v>0.98829999999999996</v>
      </c>
      <c r="W138" s="12">
        <v>0.86150000000000004</v>
      </c>
      <c r="X138" s="12">
        <v>0.86550000000000005</v>
      </c>
      <c r="Y138" s="10">
        <v>0.86399999999999999</v>
      </c>
      <c r="Z138" t="s">
        <v>1806</v>
      </c>
      <c r="AA138" s="10" t="s">
        <v>1806</v>
      </c>
      <c r="AB138" s="10" t="s">
        <v>1806</v>
      </c>
      <c r="AC138" s="10">
        <v>0.98780000000000001</v>
      </c>
      <c r="AD138" t="s">
        <v>1806</v>
      </c>
      <c r="AE138" t="s">
        <v>1806</v>
      </c>
      <c r="AF138" t="s">
        <v>1806</v>
      </c>
      <c r="AG138" t="s">
        <v>1839</v>
      </c>
      <c r="AH138" t="s">
        <v>1839</v>
      </c>
      <c r="AI138" t="s">
        <v>2237</v>
      </c>
      <c r="AJ138" t="s">
        <v>2237</v>
      </c>
      <c r="AK138">
        <v>0.60799999999999998</v>
      </c>
      <c r="AL138">
        <v>3.1</v>
      </c>
    </row>
    <row r="139" spans="1:40" hidden="1" x14ac:dyDescent="0.3">
      <c r="A139">
        <v>140</v>
      </c>
      <c r="B139" t="s">
        <v>1442</v>
      </c>
      <c r="C139" t="s">
        <v>1439</v>
      </c>
      <c r="D139">
        <v>2021</v>
      </c>
      <c r="E139" t="s">
        <v>1782</v>
      </c>
      <c r="F139" t="s">
        <v>2237</v>
      </c>
      <c r="G139" t="s">
        <v>2237</v>
      </c>
      <c r="H139" t="s">
        <v>1841</v>
      </c>
      <c r="I139" t="s">
        <v>1809</v>
      </c>
      <c r="J139" t="s">
        <v>1813</v>
      </c>
      <c r="K139" t="s">
        <v>2310</v>
      </c>
      <c r="L139" t="s">
        <v>1890</v>
      </c>
      <c r="M139" t="s">
        <v>1946</v>
      </c>
      <c r="N139" t="s">
        <v>1838</v>
      </c>
      <c r="O139" t="s">
        <v>2237</v>
      </c>
      <c r="P139" s="7">
        <v>1200</v>
      </c>
      <c r="Q139" s="7" t="s">
        <v>2237</v>
      </c>
      <c r="R139" t="s">
        <v>1855</v>
      </c>
      <c r="S139" t="s">
        <v>1889</v>
      </c>
      <c r="T139" t="s">
        <v>1839</v>
      </c>
      <c r="U139" t="s">
        <v>1839</v>
      </c>
      <c r="V139" s="10">
        <v>0.98</v>
      </c>
      <c r="W139" t="s">
        <v>1806</v>
      </c>
      <c r="X139" t="s">
        <v>1806</v>
      </c>
      <c r="Y139" s="10" t="s">
        <v>1806</v>
      </c>
      <c r="Z139" t="s">
        <v>1806</v>
      </c>
      <c r="AA139" t="s">
        <v>1806</v>
      </c>
      <c r="AB139" t="s">
        <v>1806</v>
      </c>
      <c r="AC139" t="s">
        <v>1806</v>
      </c>
      <c r="AD139" t="s">
        <v>1806</v>
      </c>
      <c r="AE139" t="s">
        <v>1806</v>
      </c>
      <c r="AF139" t="s">
        <v>1806</v>
      </c>
      <c r="AG139" t="s">
        <v>2213</v>
      </c>
      <c r="AH139" t="s">
        <v>1838</v>
      </c>
      <c r="AI139" t="s">
        <v>1858</v>
      </c>
      <c r="AJ139" t="s">
        <v>1859</v>
      </c>
      <c r="AK139">
        <v>0.55000000000000004</v>
      </c>
      <c r="AL139">
        <v>3.8</v>
      </c>
    </row>
    <row r="140" spans="1:40" hidden="1" x14ac:dyDescent="0.3">
      <c r="A140">
        <v>40</v>
      </c>
      <c r="B140" t="s">
        <v>465</v>
      </c>
      <c r="C140" t="s">
        <v>462</v>
      </c>
      <c r="D140">
        <v>2025</v>
      </c>
      <c r="E140" t="s">
        <v>1684</v>
      </c>
      <c r="F140" t="s">
        <v>2175</v>
      </c>
      <c r="G140" t="s">
        <v>1885</v>
      </c>
      <c r="H140" t="s">
        <v>1841</v>
      </c>
      <c r="I140" t="s">
        <v>1809</v>
      </c>
      <c r="J140" t="s">
        <v>1813</v>
      </c>
      <c r="K140" t="s">
        <v>2176</v>
      </c>
      <c r="M140" t="s">
        <v>1946</v>
      </c>
      <c r="N140" t="s">
        <v>1838</v>
      </c>
      <c r="O140" t="s">
        <v>2237</v>
      </c>
      <c r="P140" s="7">
        <v>1100</v>
      </c>
      <c r="Q140" s="7" t="s">
        <v>2237</v>
      </c>
      <c r="R140" t="s">
        <v>2237</v>
      </c>
      <c r="S140" t="s">
        <v>2237</v>
      </c>
      <c r="V140" s="10"/>
      <c r="W140" s="12"/>
      <c r="AA140" s="10"/>
      <c r="AB140" s="10"/>
      <c r="AC140" s="10"/>
      <c r="AK140">
        <v>0.55000000000000004</v>
      </c>
      <c r="AL140">
        <v>3.8</v>
      </c>
      <c r="AM140" t="s">
        <v>1918</v>
      </c>
      <c r="AN140" t="s">
        <v>2177</v>
      </c>
    </row>
    <row r="141" spans="1:40" hidden="1" x14ac:dyDescent="0.3">
      <c r="A141">
        <v>143</v>
      </c>
      <c r="B141" t="s">
        <v>1475</v>
      </c>
      <c r="C141" t="s">
        <v>1470</v>
      </c>
      <c r="D141">
        <v>2016</v>
      </c>
      <c r="E141" t="s">
        <v>1785</v>
      </c>
      <c r="F141" t="s">
        <v>2237</v>
      </c>
      <c r="G141" t="s">
        <v>2237</v>
      </c>
      <c r="H141" t="s">
        <v>1938</v>
      </c>
      <c r="I141" t="s">
        <v>1809</v>
      </c>
      <c r="J141" t="s">
        <v>1964</v>
      </c>
      <c r="K141" t="s">
        <v>1806</v>
      </c>
      <c r="L141" t="s">
        <v>1806</v>
      </c>
      <c r="M141" t="s">
        <v>1946</v>
      </c>
      <c r="N141" t="s">
        <v>1839</v>
      </c>
      <c r="O141" t="s">
        <v>2021</v>
      </c>
      <c r="P141" s="7">
        <v>1299200</v>
      </c>
      <c r="Q141" s="7" t="s">
        <v>2237</v>
      </c>
      <c r="R141" t="s">
        <v>2022</v>
      </c>
      <c r="S141" t="s">
        <v>1897</v>
      </c>
      <c r="T141" t="s">
        <v>1838</v>
      </c>
      <c r="U141" t="s">
        <v>1839</v>
      </c>
      <c r="V141" s="10">
        <v>0.99199999999999999</v>
      </c>
      <c r="W141" s="12" t="s">
        <v>1806</v>
      </c>
      <c r="X141" s="12" t="s">
        <v>1806</v>
      </c>
      <c r="Y141" s="10" t="s">
        <v>1806</v>
      </c>
      <c r="Z141" s="12" t="s">
        <v>1806</v>
      </c>
      <c r="AA141" s="12" t="s">
        <v>1806</v>
      </c>
      <c r="AB141" s="12" t="s">
        <v>1806</v>
      </c>
      <c r="AC141" s="12" t="s">
        <v>1806</v>
      </c>
      <c r="AD141" s="12" t="s">
        <v>1806</v>
      </c>
      <c r="AE141" s="12" t="s">
        <v>1806</v>
      </c>
      <c r="AF141" s="12" t="s">
        <v>1806</v>
      </c>
      <c r="AG141" t="s">
        <v>1839</v>
      </c>
      <c r="AH141" t="s">
        <v>1839</v>
      </c>
      <c r="AI141" t="s">
        <v>2237</v>
      </c>
      <c r="AJ141" t="s">
        <v>2237</v>
      </c>
      <c r="AK141">
        <v>1.1930000000000001</v>
      </c>
      <c r="AL141">
        <v>7.3</v>
      </c>
    </row>
    <row r="142" spans="1:40" hidden="1" x14ac:dyDescent="0.3">
      <c r="A142">
        <v>116</v>
      </c>
      <c r="B142" t="s">
        <v>1213</v>
      </c>
      <c r="C142" t="s">
        <v>1209</v>
      </c>
      <c r="D142">
        <v>2023</v>
      </c>
      <c r="E142" t="s">
        <v>1758</v>
      </c>
      <c r="F142" t="str">
        <f>""</f>
        <v/>
      </c>
      <c r="H142" t="s">
        <v>1808</v>
      </c>
      <c r="P142" s="7"/>
      <c r="R142"/>
      <c r="V142" s="10"/>
      <c r="W142" s="12"/>
      <c r="AA142" s="10"/>
      <c r="AB142" s="10"/>
      <c r="AC142" s="10"/>
      <c r="AK142">
        <v>0.54700000000000004</v>
      </c>
      <c r="AL142">
        <v>3.8</v>
      </c>
      <c r="AM142" t="s">
        <v>1896</v>
      </c>
      <c r="AN142" t="s">
        <v>1808</v>
      </c>
    </row>
    <row r="143" spans="1:40" hidden="1" x14ac:dyDescent="0.3">
      <c r="A143">
        <v>63</v>
      </c>
      <c r="B143" t="s">
        <v>690</v>
      </c>
      <c r="C143" t="s">
        <v>686</v>
      </c>
      <c r="D143">
        <v>2019</v>
      </c>
      <c r="E143" t="s">
        <v>1705</v>
      </c>
      <c r="F143" t="s">
        <v>2117</v>
      </c>
      <c r="G143" t="s">
        <v>1818</v>
      </c>
      <c r="P143" s="7"/>
      <c r="R143"/>
      <c r="V143" s="10"/>
      <c r="W143" s="12"/>
      <c r="AA143" s="10"/>
      <c r="AB143" s="10"/>
      <c r="AC143" s="10"/>
      <c r="AK143">
        <v>0.504</v>
      </c>
      <c r="AL143" t="s">
        <v>1806</v>
      </c>
      <c r="AM143" t="s">
        <v>1847</v>
      </c>
      <c r="AN143" t="s">
        <v>2224</v>
      </c>
    </row>
    <row r="144" spans="1:40" hidden="1" x14ac:dyDescent="0.3">
      <c r="A144">
        <v>75</v>
      </c>
      <c r="B144" t="s">
        <v>806</v>
      </c>
      <c r="C144" t="s">
        <v>804</v>
      </c>
      <c r="D144">
        <v>2019</v>
      </c>
      <c r="E144" t="s">
        <v>1717</v>
      </c>
      <c r="F144" t="str">
        <f>""</f>
        <v/>
      </c>
      <c r="H144" t="s">
        <v>1808</v>
      </c>
      <c r="P144" s="7"/>
      <c r="R144"/>
      <c r="V144" s="10"/>
      <c r="W144" s="12"/>
      <c r="AA144" s="10"/>
      <c r="AB144" s="10"/>
      <c r="AC144" s="10"/>
      <c r="AK144">
        <v>0.504</v>
      </c>
      <c r="AL144" t="s">
        <v>1806</v>
      </c>
      <c r="AM144" t="s">
        <v>1896</v>
      </c>
      <c r="AN144" t="s">
        <v>2127</v>
      </c>
    </row>
    <row r="145" spans="1:40" hidden="1" x14ac:dyDescent="0.3">
      <c r="A145">
        <v>145</v>
      </c>
      <c r="B145" t="s">
        <v>1495</v>
      </c>
      <c r="C145" t="s">
        <v>1492</v>
      </c>
      <c r="D145">
        <v>2019</v>
      </c>
      <c r="E145" t="s">
        <v>1787</v>
      </c>
      <c r="F145" t="s">
        <v>1994</v>
      </c>
      <c r="G145" t="s">
        <v>1993</v>
      </c>
      <c r="H145" t="s">
        <v>1841</v>
      </c>
      <c r="I145" t="s">
        <v>1809</v>
      </c>
      <c r="J145" t="s">
        <v>1813</v>
      </c>
      <c r="K145" t="s">
        <v>1806</v>
      </c>
      <c r="L145" t="s">
        <v>1806</v>
      </c>
      <c r="M145" t="s">
        <v>1946</v>
      </c>
      <c r="N145" t="s">
        <v>1839</v>
      </c>
      <c r="O145" t="s">
        <v>1997</v>
      </c>
      <c r="P145" s="7">
        <v>2426</v>
      </c>
      <c r="Q145" s="7" t="s">
        <v>2237</v>
      </c>
      <c r="R145" t="s">
        <v>1855</v>
      </c>
      <c r="S145" t="s">
        <v>1998</v>
      </c>
      <c r="T145" t="s">
        <v>1838</v>
      </c>
      <c r="U145" t="s">
        <v>1839</v>
      </c>
      <c r="V145" s="10">
        <v>0.93020000000000003</v>
      </c>
      <c r="W145" s="12">
        <f>(0.92+0.93)/2</f>
        <v>0.92500000000000004</v>
      </c>
      <c r="X145" s="10">
        <f>(0.93+0.91)/2</f>
        <v>0.92</v>
      </c>
      <c r="Y145" s="10">
        <f>(0.9249+0.9198)/2</f>
        <v>0.92235</v>
      </c>
      <c r="Z145" t="s">
        <v>1806</v>
      </c>
      <c r="AA145" t="s">
        <v>1806</v>
      </c>
      <c r="AB145" t="s">
        <v>1806</v>
      </c>
      <c r="AC145" t="s">
        <v>1806</v>
      </c>
      <c r="AD145" t="s">
        <v>1806</v>
      </c>
      <c r="AE145" t="s">
        <v>1806</v>
      </c>
      <c r="AF145">
        <v>8.07</v>
      </c>
      <c r="AG145" t="s">
        <v>1839</v>
      </c>
      <c r="AH145" t="s">
        <v>1839</v>
      </c>
      <c r="AI145" t="s">
        <v>2237</v>
      </c>
      <c r="AJ145" t="s">
        <v>2237</v>
      </c>
      <c r="AK145">
        <v>2.2109999999999999</v>
      </c>
      <c r="AL145">
        <v>15.3</v>
      </c>
    </row>
    <row r="146" spans="1:40" hidden="1" x14ac:dyDescent="0.3">
      <c r="A146">
        <v>147</v>
      </c>
      <c r="B146" t="s">
        <v>1518</v>
      </c>
      <c r="C146" t="s">
        <v>1514</v>
      </c>
      <c r="D146">
        <v>2023</v>
      </c>
      <c r="E146" t="s">
        <v>1789</v>
      </c>
      <c r="F146" t="s">
        <v>1945</v>
      </c>
      <c r="G146" t="s">
        <v>1941</v>
      </c>
      <c r="H146" t="s">
        <v>1841</v>
      </c>
      <c r="I146" t="s">
        <v>1811</v>
      </c>
      <c r="J146" t="s">
        <v>1813</v>
      </c>
      <c r="K146" t="s">
        <v>1942</v>
      </c>
      <c r="L146" t="s">
        <v>1806</v>
      </c>
      <c r="M146" t="s">
        <v>2143</v>
      </c>
      <c r="N146" t="s">
        <v>1838</v>
      </c>
      <c r="P146" s="7">
        <f>((149+43+138)+(132+135+102))/2</f>
        <v>349.5</v>
      </c>
      <c r="Q146" s="7">
        <f>Tabelle4[[#This Row],[Dataset Size]]-149-132</f>
        <v>68.5</v>
      </c>
      <c r="R146" t="s">
        <v>2237</v>
      </c>
      <c r="S146" t="s">
        <v>1943</v>
      </c>
      <c r="T146" t="s">
        <v>1932</v>
      </c>
      <c r="U146" t="s">
        <v>1839</v>
      </c>
      <c r="V146" s="10">
        <f>(97.87+95)/2/100</f>
        <v>0.96435000000000004</v>
      </c>
      <c r="W146" t="s">
        <v>1806</v>
      </c>
      <c r="X146" t="s">
        <v>1806</v>
      </c>
      <c r="Y146" s="10" t="s">
        <v>1806</v>
      </c>
      <c r="Z146" t="s">
        <v>1806</v>
      </c>
      <c r="AA146" t="s">
        <v>1806</v>
      </c>
      <c r="AB146" t="s">
        <v>1806</v>
      </c>
      <c r="AC146" t="s">
        <v>1806</v>
      </c>
      <c r="AD146" t="s">
        <v>1806</v>
      </c>
      <c r="AE146" t="s">
        <v>1806</v>
      </c>
      <c r="AF146" t="s">
        <v>1806</v>
      </c>
      <c r="AG146" t="s">
        <v>1839</v>
      </c>
      <c r="AH146" t="s">
        <v>1839</v>
      </c>
      <c r="AI146" t="s">
        <v>2237</v>
      </c>
      <c r="AJ146" t="s">
        <v>2237</v>
      </c>
      <c r="AK146">
        <v>0.90500000000000003</v>
      </c>
      <c r="AL146">
        <v>7.9</v>
      </c>
    </row>
    <row r="147" spans="1:40" hidden="1" x14ac:dyDescent="0.3">
      <c r="A147">
        <v>38</v>
      </c>
      <c r="B147" t="s">
        <v>446</v>
      </c>
      <c r="C147" s="21" t="s">
        <v>441</v>
      </c>
      <c r="D147">
        <v>2025</v>
      </c>
      <c r="E147" t="s">
        <v>1644</v>
      </c>
      <c r="F147" t="s">
        <v>2132</v>
      </c>
      <c r="G147" t="s">
        <v>1895</v>
      </c>
      <c r="P147" s="7"/>
      <c r="R147"/>
      <c r="V147" s="10"/>
      <c r="W147" s="12"/>
      <c r="AA147" s="10"/>
      <c r="AB147" s="10"/>
      <c r="AC147" s="10"/>
      <c r="AK147">
        <v>0.47099999999999997</v>
      </c>
      <c r="AL147">
        <v>4.0999999999999996</v>
      </c>
      <c r="AM147" t="s">
        <v>2242</v>
      </c>
      <c r="AN147" t="s">
        <v>2130</v>
      </c>
    </row>
    <row r="148" spans="1:40" hidden="1" x14ac:dyDescent="0.3">
      <c r="A148">
        <v>148</v>
      </c>
      <c r="B148" t="s">
        <v>1527</v>
      </c>
      <c r="C148" t="s">
        <v>1524</v>
      </c>
      <c r="D148">
        <v>2020</v>
      </c>
      <c r="E148" t="s">
        <v>1790</v>
      </c>
      <c r="F148" t="s">
        <v>2237</v>
      </c>
      <c r="G148" t="s">
        <v>1816</v>
      </c>
      <c r="P148" s="7"/>
      <c r="R148"/>
      <c r="V148" s="10"/>
      <c r="W148" s="12"/>
      <c r="AA148" s="10"/>
      <c r="AB148" s="10"/>
      <c r="AC148" s="10"/>
      <c r="AK148">
        <v>0.47099999999999997</v>
      </c>
      <c r="AL148">
        <v>4.0999999999999996</v>
      </c>
      <c r="AM148" t="s">
        <v>2244</v>
      </c>
      <c r="AN148" t="s">
        <v>2225</v>
      </c>
    </row>
    <row r="149" spans="1:40" hidden="1" x14ac:dyDescent="0.3">
      <c r="A149">
        <v>124</v>
      </c>
      <c r="B149" t="s">
        <v>1287</v>
      </c>
      <c r="C149" t="s">
        <v>1284</v>
      </c>
      <c r="D149">
        <v>2022</v>
      </c>
      <c r="E149" t="s">
        <v>1766</v>
      </c>
      <c r="F149" t="str">
        <f>""</f>
        <v/>
      </c>
      <c r="H149" t="s">
        <v>1808</v>
      </c>
      <c r="P149" s="7"/>
      <c r="R149"/>
      <c r="V149" s="10"/>
      <c r="W149" s="12"/>
      <c r="AA149" s="10"/>
      <c r="AB149" s="10"/>
      <c r="AC149" s="10"/>
      <c r="AK149">
        <v>0.47099999999999997</v>
      </c>
      <c r="AL149">
        <v>4.0999999999999996</v>
      </c>
      <c r="AM149" t="s">
        <v>1896</v>
      </c>
      <c r="AN149" t="s">
        <v>1808</v>
      </c>
    </row>
    <row r="150" spans="1:40" hidden="1" x14ac:dyDescent="0.3">
      <c r="A150">
        <v>152</v>
      </c>
      <c r="B150" t="s">
        <v>1568</v>
      </c>
      <c r="C150" t="s">
        <v>1565</v>
      </c>
      <c r="D150">
        <v>2017</v>
      </c>
      <c r="E150" t="s">
        <v>1794</v>
      </c>
      <c r="F150" t="s">
        <v>2170</v>
      </c>
      <c r="G150" t="s">
        <v>1821</v>
      </c>
      <c r="K150" t="s">
        <v>1806</v>
      </c>
      <c r="P150" s="7"/>
      <c r="R150"/>
      <c r="V150" s="10">
        <v>0.87490000000000001</v>
      </c>
      <c r="W150" s="12"/>
      <c r="AA150" s="10"/>
      <c r="AB150" s="10"/>
      <c r="AC150" s="10"/>
      <c r="AK150">
        <v>0.47099999999999997</v>
      </c>
      <c r="AL150">
        <v>4.0999999999999996</v>
      </c>
      <c r="AM150" t="s">
        <v>2241</v>
      </c>
      <c r="AN150" t="s">
        <v>2231</v>
      </c>
    </row>
    <row r="151" spans="1:40" hidden="1" x14ac:dyDescent="0.3">
      <c r="A151">
        <v>79</v>
      </c>
      <c r="B151" t="s">
        <v>842</v>
      </c>
      <c r="C151" t="s">
        <v>838</v>
      </c>
      <c r="D151">
        <v>2021</v>
      </c>
      <c r="E151" t="s">
        <v>1721</v>
      </c>
      <c r="F151" t="str">
        <f>""</f>
        <v/>
      </c>
      <c r="P151" s="7"/>
      <c r="R151"/>
      <c r="V151" s="10"/>
      <c r="W151" s="12"/>
      <c r="AA151" s="10"/>
      <c r="AB151" s="10"/>
      <c r="AC151" s="10"/>
      <c r="AK151">
        <v>0.45</v>
      </c>
      <c r="AL151" t="s">
        <v>1806</v>
      </c>
      <c r="AM151" t="s">
        <v>2240</v>
      </c>
      <c r="AN151" t="s">
        <v>1807</v>
      </c>
    </row>
    <row r="152" spans="1:40" hidden="1" x14ac:dyDescent="0.3">
      <c r="A152">
        <v>49</v>
      </c>
      <c r="B152" t="s">
        <v>555</v>
      </c>
      <c r="C152" t="s">
        <v>550</v>
      </c>
      <c r="D152">
        <v>2024</v>
      </c>
      <c r="E152" t="s">
        <v>1692</v>
      </c>
      <c r="F152" t="str">
        <f>""</f>
        <v/>
      </c>
      <c r="J152" t="s">
        <v>1813</v>
      </c>
      <c r="K152" t="s">
        <v>1899</v>
      </c>
      <c r="P152" s="7"/>
      <c r="R152"/>
      <c r="V152" s="10">
        <v>0.98280000000000001</v>
      </c>
      <c r="W152"/>
      <c r="AA152" s="10"/>
      <c r="AB152" s="10"/>
      <c r="AC152" s="10"/>
      <c r="AK152">
        <v>0.436</v>
      </c>
      <c r="AL152">
        <v>4.0999999999999996</v>
      </c>
      <c r="AM152" t="s">
        <v>1851</v>
      </c>
      <c r="AN152" t="s">
        <v>2204</v>
      </c>
    </row>
    <row r="153" spans="1:40" hidden="1" x14ac:dyDescent="0.3">
      <c r="A153">
        <v>110</v>
      </c>
      <c r="B153" t="s">
        <v>1149</v>
      </c>
      <c r="C153" t="s">
        <v>1145</v>
      </c>
      <c r="D153">
        <v>2025</v>
      </c>
      <c r="E153" t="s">
        <v>1752</v>
      </c>
      <c r="F153" t="str">
        <f>""</f>
        <v/>
      </c>
      <c r="H153" t="s">
        <v>1808</v>
      </c>
      <c r="P153" s="7"/>
      <c r="R153"/>
      <c r="V153" s="10"/>
      <c r="W153"/>
      <c r="AA153" s="10"/>
      <c r="AB153" s="10"/>
      <c r="AC153" s="10"/>
      <c r="AK153">
        <v>0.41599999999999998</v>
      </c>
      <c r="AL153">
        <v>1.7</v>
      </c>
      <c r="AM153" t="s">
        <v>1896</v>
      </c>
      <c r="AN153" t="s">
        <v>1808</v>
      </c>
    </row>
    <row r="154" spans="1:40" hidden="1" x14ac:dyDescent="0.3">
      <c r="A154">
        <v>19</v>
      </c>
      <c r="B154" t="s">
        <v>253</v>
      </c>
      <c r="C154" s="21" t="s">
        <v>250</v>
      </c>
      <c r="D154">
        <v>2022</v>
      </c>
      <c r="E154" t="s">
        <v>1664</v>
      </c>
      <c r="F154" t="str">
        <f>""</f>
        <v/>
      </c>
      <c r="H154" t="s">
        <v>1894</v>
      </c>
      <c r="P154" s="7"/>
      <c r="R154"/>
      <c r="V154" s="10"/>
      <c r="W154"/>
      <c r="AA154" s="10"/>
      <c r="AB154" s="10"/>
      <c r="AC154" s="10"/>
      <c r="AK154">
        <v>0.32800000000000001</v>
      </c>
      <c r="AL154">
        <v>1.7</v>
      </c>
      <c r="AM154" t="s">
        <v>1896</v>
      </c>
      <c r="AN154" t="s">
        <v>1894</v>
      </c>
    </row>
    <row r="155" spans="1:40" hidden="1" x14ac:dyDescent="0.3">
      <c r="A155">
        <v>42</v>
      </c>
      <c r="B155" t="s">
        <v>484</v>
      </c>
      <c r="C155" t="s">
        <v>481</v>
      </c>
      <c r="D155">
        <v>2021</v>
      </c>
      <c r="E155" t="s">
        <v>1645</v>
      </c>
      <c r="F155" t="s">
        <v>1944</v>
      </c>
      <c r="G155" t="s">
        <v>1941</v>
      </c>
      <c r="H155" t="s">
        <v>1841</v>
      </c>
      <c r="I155" t="s">
        <v>1809</v>
      </c>
      <c r="J155" t="s">
        <v>1813</v>
      </c>
      <c r="K155" t="s">
        <v>1948</v>
      </c>
      <c r="M155" t="s">
        <v>1946</v>
      </c>
      <c r="N155" t="s">
        <v>1838</v>
      </c>
      <c r="O155" t="s">
        <v>2237</v>
      </c>
      <c r="P155" s="7">
        <v>2500</v>
      </c>
      <c r="Q155" s="7">
        <v>1600</v>
      </c>
      <c r="R155" t="s">
        <v>1855</v>
      </c>
      <c r="S155" t="s">
        <v>2237</v>
      </c>
      <c r="T155" t="s">
        <v>1839</v>
      </c>
      <c r="U155" t="s">
        <v>1839</v>
      </c>
      <c r="V155" s="10" t="s">
        <v>1806</v>
      </c>
      <c r="W155" s="10" t="s">
        <v>1806</v>
      </c>
      <c r="X155" s="10" t="s">
        <v>1806</v>
      </c>
      <c r="Y155" s="10"/>
      <c r="Z155" s="10" t="s">
        <v>1806</v>
      </c>
      <c r="AA155" s="10" t="s">
        <v>1806</v>
      </c>
      <c r="AB155" s="10"/>
      <c r="AC155" s="10" t="s">
        <v>1806</v>
      </c>
      <c r="AD155" s="10" t="s">
        <v>1806</v>
      </c>
      <c r="AE155" s="10" t="s">
        <v>1806</v>
      </c>
      <c r="AF155" s="10" t="s">
        <v>1806</v>
      </c>
      <c r="AG155" s="10"/>
      <c r="AH155" t="s">
        <v>1839</v>
      </c>
      <c r="AI155" t="s">
        <v>1858</v>
      </c>
      <c r="AJ155" t="s">
        <v>1859</v>
      </c>
      <c r="AK155">
        <v>0.32800000000000001</v>
      </c>
      <c r="AL155">
        <v>1.7</v>
      </c>
      <c r="AM155" t="s">
        <v>1851</v>
      </c>
      <c r="AN155" t="s">
        <v>1949</v>
      </c>
    </row>
    <row r="156" spans="1:40" hidden="1" x14ac:dyDescent="0.3">
      <c r="A156">
        <v>129</v>
      </c>
      <c r="B156" t="s">
        <v>1335</v>
      </c>
      <c r="C156" t="s">
        <v>1332</v>
      </c>
      <c r="D156">
        <v>2023</v>
      </c>
      <c r="E156" t="s">
        <v>1771</v>
      </c>
      <c r="F156" t="s">
        <v>2134</v>
      </c>
      <c r="G156" t="s">
        <v>2135</v>
      </c>
      <c r="P156" s="7"/>
      <c r="R156"/>
      <c r="V156" s="10"/>
      <c r="W156" s="12"/>
      <c r="AA156" s="10"/>
      <c r="AB156" s="10"/>
      <c r="AC156" s="10"/>
      <c r="AK156">
        <v>0.32800000000000001</v>
      </c>
      <c r="AL156">
        <v>1.7</v>
      </c>
      <c r="AM156" t="s">
        <v>2131</v>
      </c>
      <c r="AN156" t="s">
        <v>2229</v>
      </c>
    </row>
    <row r="157" spans="1:40" hidden="1" x14ac:dyDescent="0.3">
      <c r="A157">
        <v>16</v>
      </c>
      <c r="B157" t="s">
        <v>220</v>
      </c>
      <c r="C157" t="s">
        <v>215</v>
      </c>
      <c r="D157">
        <v>2024</v>
      </c>
      <c r="E157" t="s">
        <v>1661</v>
      </c>
      <c r="F157" t="str">
        <f>""</f>
        <v/>
      </c>
      <c r="H157" t="s">
        <v>1894</v>
      </c>
      <c r="P157" s="7"/>
      <c r="R157"/>
      <c r="V157" s="10"/>
      <c r="W157" s="12"/>
      <c r="AA157" s="10"/>
      <c r="AB157" s="10"/>
      <c r="AC157" s="10"/>
      <c r="AK157">
        <v>0.32800000000000001</v>
      </c>
      <c r="AL157">
        <v>1.7</v>
      </c>
      <c r="AM157" t="s">
        <v>1896</v>
      </c>
      <c r="AN157" t="s">
        <v>1894</v>
      </c>
    </row>
    <row r="158" spans="1:40" hidden="1" x14ac:dyDescent="0.3">
      <c r="A158">
        <v>106</v>
      </c>
      <c r="B158" t="s">
        <v>1105</v>
      </c>
      <c r="C158" t="s">
        <v>1103</v>
      </c>
      <c r="D158">
        <v>2024</v>
      </c>
      <c r="E158" t="s">
        <v>1748</v>
      </c>
      <c r="F158" t="s">
        <v>2171</v>
      </c>
      <c r="G158" t="s">
        <v>1960</v>
      </c>
      <c r="P158" s="7"/>
      <c r="R158"/>
      <c r="V158" s="9"/>
      <c r="W158" s="12"/>
      <c r="AA158" s="10"/>
      <c r="AB158" s="10"/>
      <c r="AC158" s="10"/>
      <c r="AK158">
        <v>0.32800000000000001</v>
      </c>
      <c r="AL158">
        <v>1.7</v>
      </c>
      <c r="AM158" t="s">
        <v>1848</v>
      </c>
      <c r="AN158" t="s">
        <v>2172</v>
      </c>
    </row>
    <row r="159" spans="1:40" hidden="1" x14ac:dyDescent="0.3">
      <c r="A159">
        <v>153</v>
      </c>
      <c r="B159" t="s">
        <v>1580</v>
      </c>
      <c r="C159" t="s">
        <v>1575</v>
      </c>
      <c r="D159">
        <v>2022</v>
      </c>
      <c r="E159" t="s">
        <v>1795</v>
      </c>
      <c r="F159" t="s">
        <v>2153</v>
      </c>
      <c r="G159" t="s">
        <v>2249</v>
      </c>
      <c r="H159" t="s">
        <v>1841</v>
      </c>
      <c r="I159" t="s">
        <v>1809</v>
      </c>
      <c r="J159" t="s">
        <v>1833</v>
      </c>
      <c r="K159" t="s">
        <v>2234</v>
      </c>
      <c r="L159" t="s">
        <v>1806</v>
      </c>
      <c r="M159" t="s">
        <v>1946</v>
      </c>
      <c r="N159" t="s">
        <v>1838</v>
      </c>
      <c r="O159" t="s">
        <v>1806</v>
      </c>
      <c r="P159" s="7">
        <v>80</v>
      </c>
      <c r="Q159" s="7" t="s">
        <v>2237</v>
      </c>
      <c r="R159" t="s">
        <v>1913</v>
      </c>
      <c r="S159" t="s">
        <v>1929</v>
      </c>
      <c r="T159" t="s">
        <v>1839</v>
      </c>
      <c r="U159" t="s">
        <v>1839</v>
      </c>
      <c r="V159" s="10">
        <v>0.99</v>
      </c>
      <c r="W159" s="12" t="s">
        <v>1806</v>
      </c>
      <c r="X159" s="12" t="s">
        <v>1806</v>
      </c>
      <c r="Y159" s="10" t="s">
        <v>1806</v>
      </c>
      <c r="Z159" s="12" t="s">
        <v>1806</v>
      </c>
      <c r="AA159" s="12" t="s">
        <v>1806</v>
      </c>
      <c r="AB159" s="12" t="s">
        <v>1806</v>
      </c>
      <c r="AC159" s="10">
        <v>0.91</v>
      </c>
      <c r="AD159" t="s">
        <v>1806</v>
      </c>
      <c r="AE159" t="s">
        <v>1806</v>
      </c>
      <c r="AF159" t="s">
        <v>1806</v>
      </c>
      <c r="AG159" t="s">
        <v>1839</v>
      </c>
      <c r="AH159" t="s">
        <v>1839</v>
      </c>
      <c r="AI159" t="s">
        <v>2237</v>
      </c>
      <c r="AJ159" t="s">
        <v>2237</v>
      </c>
      <c r="AK159">
        <v>0.97099999999999997</v>
      </c>
      <c r="AL159">
        <v>7</v>
      </c>
    </row>
    <row r="160" spans="1:40" hidden="1" x14ac:dyDescent="0.3">
      <c r="A160">
        <v>154</v>
      </c>
      <c r="B160" t="s">
        <v>1588</v>
      </c>
      <c r="C160" t="s">
        <v>1586</v>
      </c>
      <c r="D160">
        <v>2020</v>
      </c>
      <c r="E160" t="s">
        <v>1796</v>
      </c>
      <c r="F160" t="s">
        <v>2254</v>
      </c>
      <c r="G160" t="s">
        <v>1817</v>
      </c>
      <c r="H160" t="s">
        <v>1841</v>
      </c>
      <c r="I160" t="s">
        <v>1809</v>
      </c>
      <c r="J160" t="s">
        <v>1813</v>
      </c>
      <c r="K160" t="s">
        <v>1830</v>
      </c>
      <c r="L160" t="s">
        <v>1806</v>
      </c>
      <c r="M160" t="s">
        <v>2111</v>
      </c>
      <c r="N160" t="s">
        <v>1838</v>
      </c>
      <c r="O160" t="s">
        <v>2237</v>
      </c>
      <c r="P160" s="7">
        <v>30000</v>
      </c>
      <c r="Q160" s="7">
        <v>15000</v>
      </c>
      <c r="R160" t="s">
        <v>2237</v>
      </c>
      <c r="S160" t="s">
        <v>2237</v>
      </c>
      <c r="T160" t="s">
        <v>1839</v>
      </c>
      <c r="U160" t="s">
        <v>1839</v>
      </c>
      <c r="V160" s="10">
        <v>0.92500000000000004</v>
      </c>
      <c r="W160" s="12" t="s">
        <v>1806</v>
      </c>
      <c r="X160" s="12" t="s">
        <v>1806</v>
      </c>
      <c r="Y160" s="10" t="s">
        <v>1806</v>
      </c>
      <c r="Z160" s="12" t="s">
        <v>1806</v>
      </c>
      <c r="AA160" s="12" t="s">
        <v>1806</v>
      </c>
      <c r="AB160" s="12" t="s">
        <v>1806</v>
      </c>
      <c r="AC160" s="12" t="s">
        <v>1806</v>
      </c>
      <c r="AD160" s="12" t="s">
        <v>1806</v>
      </c>
      <c r="AE160" s="12" t="s">
        <v>1806</v>
      </c>
      <c r="AF160" s="12" t="s">
        <v>1806</v>
      </c>
      <c r="AG160" t="s">
        <v>1839</v>
      </c>
      <c r="AH160" t="s">
        <v>1838</v>
      </c>
      <c r="AI160" t="s">
        <v>1858</v>
      </c>
      <c r="AJ160" t="s">
        <v>1859</v>
      </c>
      <c r="AK160">
        <v>2.2090000000000001</v>
      </c>
      <c r="AL160">
        <v>22.4</v>
      </c>
    </row>
    <row r="161" spans="1:40" hidden="1" x14ac:dyDescent="0.3">
      <c r="A161">
        <v>58</v>
      </c>
      <c r="B161" t="s">
        <v>642</v>
      </c>
      <c r="C161" t="s">
        <v>637</v>
      </c>
      <c r="D161">
        <v>2020</v>
      </c>
      <c r="E161" t="s">
        <v>1700</v>
      </c>
      <c r="F161" t="str">
        <f>""</f>
        <v/>
      </c>
      <c r="P161" s="7"/>
      <c r="R161"/>
      <c r="V161" s="10"/>
      <c r="W161" s="12"/>
      <c r="AA161" s="10"/>
      <c r="AB161" s="10"/>
      <c r="AC161" s="10"/>
      <c r="AK161">
        <v>0.28299999999999997</v>
      </c>
      <c r="AL161" t="s">
        <v>1806</v>
      </c>
      <c r="AM161" t="s">
        <v>2240</v>
      </c>
      <c r="AN161" t="s">
        <v>1807</v>
      </c>
    </row>
    <row r="162" spans="1:40" hidden="1" x14ac:dyDescent="0.3">
      <c r="A162">
        <v>4</v>
      </c>
      <c r="B162" t="s">
        <v>87</v>
      </c>
      <c r="C162" s="21" t="s">
        <v>82</v>
      </c>
      <c r="D162">
        <v>2025</v>
      </c>
      <c r="E162" t="s">
        <v>1649</v>
      </c>
      <c r="F162" t="str">
        <f>""</f>
        <v/>
      </c>
      <c r="H162" t="s">
        <v>1894</v>
      </c>
      <c r="P162" s="7"/>
      <c r="R162"/>
      <c r="V162" s="10"/>
      <c r="W162" s="12"/>
      <c r="AA162" s="10"/>
      <c r="AB162" s="10"/>
      <c r="AC162" s="10"/>
      <c r="AK162">
        <v>0.19800000000000001</v>
      </c>
      <c r="AL162">
        <v>3.1</v>
      </c>
      <c r="AM162" t="s">
        <v>1896</v>
      </c>
      <c r="AN162" t="s">
        <v>1894</v>
      </c>
    </row>
  </sheetData>
  <mergeCells count="4">
    <mergeCell ref="V1:AF1"/>
    <mergeCell ref="T1:U1"/>
    <mergeCell ref="A1:S1"/>
    <mergeCell ref="AG1:AJ1"/>
  </mergeCells>
  <phoneticPr fontId="14" type="noConversion"/>
  <conditionalFormatting sqref="A3:E162">
    <cfRule type="expression" priority="7">
      <formula>ISBLANK($AM3)</formula>
    </cfRule>
    <cfRule type="expression" dxfId="9" priority="10">
      <formula>NOT(ISBLANK($AM3))</formula>
    </cfRule>
  </conditionalFormatting>
  <conditionalFormatting sqref="AK3:AK130 AK132:AK162">
    <cfRule type="expression" dxfId="4" priority="20">
      <formula>AND(ISNUMBER($AK3),$AK3&gt;1)</formula>
    </cfRule>
  </conditionalFormatting>
  <conditionalFormatting sqref="AK131">
    <cfRule type="expression" dxfId="3" priority="3">
      <formula>AND(ISNUMBER($M131),$M131&gt;1)</formula>
    </cfRule>
  </conditionalFormatting>
  <conditionalFormatting sqref="AK131:AL131">
    <cfRule type="cellIs" dxfId="2" priority="4" operator="equal">
      <formula>3</formula>
    </cfRule>
    <cfRule type="cellIs" dxfId="1" priority="5" operator="equal">
      <formula>2</formula>
    </cfRule>
    <cfRule type="cellIs" dxfId="0" priority="6" operator="equal">
      <formula>1</formula>
    </cfRule>
  </conditionalFormatting>
  <hyperlinks>
    <hyperlink ref="C80" r:id="rId1" xr:uid="{340B1F4D-1F5F-476A-A68B-FB617F634BF2}"/>
    <hyperlink ref="C25" r:id="rId2" xr:uid="{FF450F1C-2B2D-44C6-BF71-A8E41E0C2BCA}"/>
    <hyperlink ref="C9" r:id="rId3" xr:uid="{E20596B6-2EBB-4B43-BD60-D5546235B7DD}"/>
    <hyperlink ref="C10" r:id="rId4" xr:uid="{F2F2E884-F98B-4993-B87A-6102FD2D6164}"/>
    <hyperlink ref="C162" r:id="rId5" xr:uid="{197E0D00-ECE4-41EC-837E-D0A65EF1EB06}"/>
    <hyperlink ref="C115" r:id="rId6" xr:uid="{CFEEE171-7A26-4801-80EA-9E69763EB471}"/>
    <hyperlink ref="C23" r:id="rId7" xr:uid="{19E8C6A7-460F-40F5-A664-6A2035D91B01}"/>
    <hyperlink ref="C96" r:id="rId8" xr:uid="{7DE73D9D-A4E8-4C67-B6D4-307F192FB1E4}"/>
    <hyperlink ref="C24" r:id="rId9" xr:uid="{393A006E-21C8-408B-B0B8-AA6D35FD291C}"/>
    <hyperlink ref="C76" r:id="rId10" xr:uid="{45EB9E35-1FAE-42DB-AA4B-4D680925871C}"/>
    <hyperlink ref="C83" r:id="rId11" xr:uid="{7C2C9713-7F53-4713-AE6B-D258EE88F382}"/>
    <hyperlink ref="C26" r:id="rId12" xr:uid="{843C5F2C-D8B8-4C2E-9C61-A4FDB5251711}"/>
    <hyperlink ref="C20" r:id="rId13" xr:uid="{EAA40C4F-C728-4CEA-9A3E-FB963BF6074F}"/>
    <hyperlink ref="C17" r:id="rId14" xr:uid="{59DCBE46-EC3C-465F-9066-D13873CE910E}"/>
    <hyperlink ref="C11" r:id="rId15" xr:uid="{97BE5E01-988E-4A29-B23B-BBCBCEE22F5B}"/>
    <hyperlink ref="C154" r:id="rId16" xr:uid="{B2792A18-97BD-4893-8A55-6D05F63D5159}"/>
    <hyperlink ref="C55" r:id="rId17" xr:uid="{266EB064-81CC-4C1A-BD29-997DB3E0B441}"/>
    <hyperlink ref="C131" r:id="rId18" xr:uid="{6D2FBC2F-3EB5-42C2-B503-6207742C1D9A}"/>
    <hyperlink ref="C95" r:id="rId19" xr:uid="{197C6B0F-6186-4EF2-B125-DD333D43C155}"/>
    <hyperlink ref="C118" r:id="rId20" xr:uid="{9200816D-4C69-4FE5-82A8-FE600470D48D}"/>
    <hyperlink ref="C134" r:id="rId21" xr:uid="{1C7407B8-7CE0-4D74-B7C8-2E019895038E}"/>
    <hyperlink ref="C100" r:id="rId22" xr:uid="{EFEFF4B0-460A-438D-8496-266C6B55F95E}"/>
    <hyperlink ref="C114" r:id="rId23" xr:uid="{6A6D1497-1047-4105-A19D-30A81EEC5093}"/>
    <hyperlink ref="C64" r:id="rId24" xr:uid="{623773EA-270A-4B4A-8782-EDC330826B3B}"/>
    <hyperlink ref="C89" r:id="rId25" xr:uid="{14C9FEDC-6785-4759-BC18-BC21D365E551}"/>
    <hyperlink ref="C147" r:id="rId26" xr:uid="{48ADBCC5-0562-423D-B00F-C1E35F0F3890}"/>
    <hyperlink ref="C102" r:id="rId27" xr:uid="{B4614CBB-8353-4511-B3E2-B9FAE735F685}"/>
    <hyperlink ref="C99" r:id="rId28" xr:uid="{9F04D1B7-D6A5-4869-ABE7-C1534C07E27B}"/>
    <hyperlink ref="C7" r:id="rId29" xr:uid="{BD80DBB0-94FD-4320-BBEE-1ED97B9DDDF6}"/>
  </hyperlinks>
  <pageMargins left="0.7" right="0.7" top="0.78740157499999996" bottom="0.78740157499999996" header="0.3" footer="0.3"/>
  <pageSetup paperSize="9" orientation="portrait" verticalDpi="0" r:id="rId30"/>
  <legacyDrawing r:id="rId31"/>
  <tableParts count="1">
    <tablePart r:id="rId32"/>
  </tableParts>
  <extLst>
    <ext xmlns:x14="http://schemas.microsoft.com/office/spreadsheetml/2009/9/main" uri="{78C0D931-6437-407d-A8EE-F0AAD7539E65}">
      <x14:conditionalFormattings>
        <x14:conditionalFormatting xmlns:xm="http://schemas.microsoft.com/office/excel/2006/main">
          <x14:cfRule type="containsText" priority="18" operator="containsText" id="{FE35098D-C6FB-4FF0-A5C4-17FFD896FE2A}">
            <xm:f>NOT(ISERROR(SEARCH("Dataset",H3)))</xm:f>
            <xm:f>"Dataset"</xm:f>
            <x14:dxf>
              <font>
                <color rgb="FF9C5700"/>
              </font>
              <fill>
                <patternFill>
                  <bgColor rgb="FFFFEB9C"/>
                </patternFill>
              </fill>
            </x14:dxf>
          </x14:cfRule>
          <x14:cfRule type="containsText" priority="19" operator="containsText" id="{199DFB2C-AB35-4F97-BBAB-791B10F5D7FC}">
            <xm:f>NOT(ISERROR(SEARCH("Review",H3)))</xm:f>
            <xm:f>"Review"</xm:f>
            <x14:dxf>
              <font>
                <color rgb="FF9C5700"/>
              </font>
              <fill>
                <patternFill>
                  <bgColor rgb="FFFFEB9C"/>
                </patternFill>
              </fill>
            </x14:dxf>
          </x14:cfRule>
          <xm:sqref>H3:I97 I98:J98 H99:I101 I102 H103:I112 I113 H114:I134 I135 H136:I162</xm:sqref>
        </x14:conditionalFormatting>
        <x14:conditionalFormatting xmlns:xm="http://schemas.microsoft.com/office/excel/2006/main">
          <x14:cfRule type="containsText" priority="1" operator="containsText" id="{1C04F50F-C22A-443A-9485-85AB54BA6E59}">
            <xm:f>NOT(ISERROR(SEARCH("Dataset",J159)))</xm:f>
            <xm:f>"Dataset"</xm:f>
            <x14:dxf>
              <font>
                <color rgb="FF9C5700"/>
              </font>
              <fill>
                <patternFill>
                  <bgColor rgb="FFFFEB9C"/>
                </patternFill>
              </fill>
            </x14:dxf>
          </x14:cfRule>
          <x14:cfRule type="containsText" priority="2" operator="containsText" id="{87044790-6F75-4CE1-BE66-4DEA3D020C45}">
            <xm:f>NOT(ISERROR(SEARCH("Review",J159)))</xm:f>
            <xm:f>"Review"</xm:f>
            <x14:dxf>
              <font>
                <color rgb="FF9C5700"/>
              </font>
              <fill>
                <patternFill>
                  <bgColor rgb="FFFFEB9C"/>
                </patternFill>
              </fill>
            </x14:dxf>
          </x14:cfRule>
          <xm:sqref>J159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FEF8D-046F-4E02-95E0-02F480375DCE}">
  <dimension ref="B2:C11"/>
  <sheetViews>
    <sheetView workbookViewId="0">
      <selection activeCell="C12" sqref="C12"/>
    </sheetView>
  </sheetViews>
  <sheetFormatPr baseColWidth="10" defaultRowHeight="14.4" x14ac:dyDescent="0.3"/>
  <cols>
    <col min="3" max="3" width="75.77734375" customWidth="1"/>
  </cols>
  <sheetData>
    <row r="2" spans="2:3" x14ac:dyDescent="0.3">
      <c r="B2" s="27" t="s">
        <v>33</v>
      </c>
      <c r="C2" s="28" t="s">
        <v>2297</v>
      </c>
    </row>
    <row r="3" spans="2:3" x14ac:dyDescent="0.3">
      <c r="B3" s="24" t="s">
        <v>2294</v>
      </c>
      <c r="C3" s="23" t="s">
        <v>2299</v>
      </c>
    </row>
    <row r="4" spans="2:3" ht="28.8" x14ac:dyDescent="0.3">
      <c r="B4" s="24" t="s">
        <v>2295</v>
      </c>
      <c r="C4" s="2" t="s">
        <v>2300</v>
      </c>
    </row>
    <row r="5" spans="2:3" ht="28.8" x14ac:dyDescent="0.3">
      <c r="B5" s="24" t="s">
        <v>2296</v>
      </c>
      <c r="C5" s="2" t="s">
        <v>2301</v>
      </c>
    </row>
    <row r="6" spans="2:3" x14ac:dyDescent="0.3">
      <c r="B6" s="24"/>
      <c r="C6" s="23"/>
    </row>
    <row r="7" spans="2:3" x14ac:dyDescent="0.3">
      <c r="B7" s="27" t="s">
        <v>33</v>
      </c>
      <c r="C7" s="28" t="s">
        <v>2298</v>
      </c>
    </row>
    <row r="8" spans="2:3" ht="28.8" x14ac:dyDescent="0.3">
      <c r="B8" s="24" t="s">
        <v>1848</v>
      </c>
      <c r="C8" s="2" t="s">
        <v>2314</v>
      </c>
    </row>
    <row r="9" spans="2:3" ht="28.8" x14ac:dyDescent="0.3">
      <c r="B9" s="24" t="s">
        <v>1896</v>
      </c>
      <c r="C9" s="2" t="s">
        <v>2315</v>
      </c>
    </row>
    <row r="10" spans="2:3" ht="28.8" x14ac:dyDescent="0.3">
      <c r="B10" s="24" t="s">
        <v>1846</v>
      </c>
      <c r="C10" s="2" t="s">
        <v>2302</v>
      </c>
    </row>
    <row r="11" spans="2:3" ht="28.8" x14ac:dyDescent="0.3">
      <c r="B11" s="25" t="s">
        <v>1851</v>
      </c>
      <c r="C11" s="26" t="s">
        <v>2316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B050D-148E-4A46-AA44-3056978FCD7D}">
  <dimension ref="A1:D26"/>
  <sheetViews>
    <sheetView workbookViewId="0">
      <selection activeCell="A3" sqref="A3"/>
    </sheetView>
  </sheetViews>
  <sheetFormatPr baseColWidth="10" defaultRowHeight="14.4" x14ac:dyDescent="0.3"/>
  <cols>
    <col min="1" max="1" width="58.5546875" bestFit="1" customWidth="1"/>
    <col min="2" max="2" width="37.21875" customWidth="1"/>
    <col min="3" max="3" width="62" customWidth="1"/>
    <col min="4" max="4" width="60.5546875" bestFit="1" customWidth="1"/>
  </cols>
  <sheetData>
    <row r="1" spans="1:4" x14ac:dyDescent="0.3">
      <c r="A1" s="5" t="s">
        <v>1908</v>
      </c>
      <c r="B1" s="5" t="s">
        <v>2256</v>
      </c>
      <c r="C1" s="5" t="s">
        <v>2035</v>
      </c>
      <c r="D1" s="5" t="s">
        <v>2036</v>
      </c>
    </row>
    <row r="2" spans="1:4" x14ac:dyDescent="0.3">
      <c r="A2" t="s">
        <v>2114</v>
      </c>
      <c r="B2" t="s">
        <v>2257</v>
      </c>
      <c r="C2" s="3" t="s">
        <v>2115</v>
      </c>
    </row>
    <row r="3" spans="1:4" x14ac:dyDescent="0.3">
      <c r="A3" t="s">
        <v>2081</v>
      </c>
      <c r="B3" t="s">
        <v>2258</v>
      </c>
      <c r="C3" s="3" t="s">
        <v>2080</v>
      </c>
    </row>
    <row r="4" spans="1:4" x14ac:dyDescent="0.3">
      <c r="A4" s="15" t="s">
        <v>2281</v>
      </c>
      <c r="B4" s="15" t="s">
        <v>2259</v>
      </c>
      <c r="C4" s="3" t="s">
        <v>2047</v>
      </c>
    </row>
    <row r="5" spans="1:4" x14ac:dyDescent="0.3">
      <c r="A5" t="s">
        <v>2260</v>
      </c>
      <c r="B5" t="s">
        <v>2261</v>
      </c>
      <c r="C5" s="3" t="s">
        <v>1907</v>
      </c>
    </row>
    <row r="6" spans="1:4" x14ac:dyDescent="0.3">
      <c r="A6" t="s">
        <v>1922</v>
      </c>
      <c r="B6" t="s">
        <v>2262</v>
      </c>
      <c r="C6" s="3" t="s">
        <v>1926</v>
      </c>
      <c r="D6" t="s">
        <v>2263</v>
      </c>
    </row>
    <row r="7" spans="1:4" x14ac:dyDescent="0.3">
      <c r="A7" t="s">
        <v>1923</v>
      </c>
      <c r="B7" t="s">
        <v>2264</v>
      </c>
      <c r="C7" s="3" t="s">
        <v>1928</v>
      </c>
    </row>
    <row r="8" spans="1:4" x14ac:dyDescent="0.3">
      <c r="A8" t="s">
        <v>1906</v>
      </c>
      <c r="B8" t="s">
        <v>2265</v>
      </c>
      <c r="C8" s="3" t="s">
        <v>1470</v>
      </c>
    </row>
    <row r="9" spans="1:4" x14ac:dyDescent="0.3">
      <c r="A9" t="s">
        <v>2006</v>
      </c>
      <c r="B9" t="s">
        <v>2266</v>
      </c>
      <c r="C9" s="3" t="s">
        <v>2007</v>
      </c>
    </row>
    <row r="10" spans="1:4" x14ac:dyDescent="0.3">
      <c r="A10" t="s">
        <v>2119</v>
      </c>
      <c r="B10" t="s">
        <v>2267</v>
      </c>
      <c r="C10" s="3" t="s">
        <v>2121</v>
      </c>
      <c r="D10" s="3"/>
    </row>
    <row r="11" spans="1:4" x14ac:dyDescent="0.3">
      <c r="A11" t="s">
        <v>1920</v>
      </c>
      <c r="B11" t="s">
        <v>2268</v>
      </c>
      <c r="C11" s="3" t="s">
        <v>1925</v>
      </c>
    </row>
    <row r="12" spans="1:4" x14ac:dyDescent="0.3">
      <c r="A12" t="s">
        <v>1829</v>
      </c>
      <c r="B12" t="s">
        <v>2269</v>
      </c>
      <c r="C12" s="3" t="s">
        <v>1892</v>
      </c>
      <c r="D12" s="3" t="s">
        <v>2038</v>
      </c>
    </row>
    <row r="13" spans="1:4" x14ac:dyDescent="0.3">
      <c r="A13" t="s">
        <v>2197</v>
      </c>
      <c r="B13" t="s">
        <v>2270</v>
      </c>
      <c r="C13" s="3" t="s">
        <v>2198</v>
      </c>
    </row>
    <row r="14" spans="1:4" ht="16.2" x14ac:dyDescent="0.3">
      <c r="A14" t="s">
        <v>2062</v>
      </c>
      <c r="B14" t="s">
        <v>2061</v>
      </c>
      <c r="C14" s="3" t="s">
        <v>727</v>
      </c>
      <c r="D14" s="3" t="s">
        <v>2060</v>
      </c>
    </row>
    <row r="15" spans="1:4" x14ac:dyDescent="0.3">
      <c r="A15" t="s">
        <v>2077</v>
      </c>
      <c r="B15" t="s">
        <v>2271</v>
      </c>
      <c r="C15" s="3" t="s">
        <v>2076</v>
      </c>
    </row>
    <row r="16" spans="1:4" x14ac:dyDescent="0.3">
      <c r="A16" t="s">
        <v>2033</v>
      </c>
      <c r="B16" t="s">
        <v>2272</v>
      </c>
      <c r="C16" s="3" t="s">
        <v>2032</v>
      </c>
    </row>
    <row r="17" spans="1:4" x14ac:dyDescent="0.3">
      <c r="A17" t="s">
        <v>2208</v>
      </c>
      <c r="B17" t="s">
        <v>2273</v>
      </c>
      <c r="C17" s="3" t="s">
        <v>2146</v>
      </c>
    </row>
    <row r="18" spans="1:4" x14ac:dyDescent="0.3">
      <c r="A18" t="s">
        <v>1837</v>
      </c>
      <c r="B18" t="s">
        <v>2274</v>
      </c>
      <c r="C18" s="3" t="s">
        <v>1933</v>
      </c>
      <c r="D18" s="3" t="s">
        <v>2037</v>
      </c>
    </row>
    <row r="19" spans="1:4" x14ac:dyDescent="0.3">
      <c r="A19" t="s">
        <v>1924</v>
      </c>
      <c r="B19" t="s">
        <v>2275</v>
      </c>
      <c r="C19" s="3" t="s">
        <v>1927</v>
      </c>
    </row>
    <row r="20" spans="1:4" x14ac:dyDescent="0.3">
      <c r="A20" t="s">
        <v>1997</v>
      </c>
      <c r="B20" t="s">
        <v>2276</v>
      </c>
      <c r="C20" s="3" t="s">
        <v>1996</v>
      </c>
    </row>
    <row r="21" spans="1:4" x14ac:dyDescent="0.3">
      <c r="A21" t="s">
        <v>2049</v>
      </c>
      <c r="B21" t="s">
        <v>2277</v>
      </c>
      <c r="C21" s="3" t="s">
        <v>2050</v>
      </c>
    </row>
    <row r="22" spans="1:4" x14ac:dyDescent="0.3">
      <c r="A22" t="s">
        <v>2021</v>
      </c>
      <c r="B22" t="s">
        <v>2278</v>
      </c>
      <c r="C22" s="3" t="s">
        <v>2020</v>
      </c>
    </row>
    <row r="23" spans="1:4" x14ac:dyDescent="0.3">
      <c r="A23" t="s">
        <v>2158</v>
      </c>
      <c r="B23" t="s">
        <v>2279</v>
      </c>
      <c r="C23" s="3" t="s">
        <v>2159</v>
      </c>
    </row>
    <row r="24" spans="1:4" ht="15" x14ac:dyDescent="0.35">
      <c r="A24" s="20" t="s">
        <v>1831</v>
      </c>
      <c r="B24" t="s">
        <v>2280</v>
      </c>
      <c r="C24" s="3" t="s">
        <v>2183</v>
      </c>
    </row>
    <row r="25" spans="1:4" x14ac:dyDescent="0.3">
      <c r="C25" s="3"/>
    </row>
    <row r="26" spans="1:4" ht="15" x14ac:dyDescent="0.35">
      <c r="B26" s="20"/>
      <c r="C26" s="3"/>
    </row>
  </sheetData>
  <hyperlinks>
    <hyperlink ref="C12" r:id="rId1" xr:uid="{54DDEF51-4B64-4A6F-9862-E45EA97DDB55}"/>
    <hyperlink ref="C11" r:id="rId2" xr:uid="{6A14011C-A3E2-4BA2-85C3-64C8FC33BE23}"/>
    <hyperlink ref="C6" r:id="rId3" xr:uid="{D06C568E-E39C-4A13-924F-6EC8C2377E1A}"/>
    <hyperlink ref="C19" r:id="rId4" xr:uid="{77728777-CDCA-4A73-92E4-0570B86B9E93}"/>
    <hyperlink ref="C7" r:id="rId5" xr:uid="{2C4C0A4C-3838-4EB2-82E3-E1AE54810139}"/>
    <hyperlink ref="C18" r:id="rId6" xr:uid="{3DDB7AA5-9AE0-4C58-AF49-EBEFA1F1C2BD}"/>
    <hyperlink ref="C20" r:id="rId7" xr:uid="{4558ABDC-FF89-479A-AEF8-17C754AF7CAD}"/>
    <hyperlink ref="C9" r:id="rId8" xr:uid="{2F634AF5-DD57-4BD1-9A18-CAF9D280C7A6}"/>
    <hyperlink ref="C22" r:id="rId9" xr:uid="{66DDC1AD-9BE8-46C0-938E-3D3C725C5A46}"/>
    <hyperlink ref="C5" r:id="rId10" xr:uid="{3AA208D8-821C-434C-9A8B-3A2B5DEA1A26}"/>
    <hyperlink ref="C16" r:id="rId11" xr:uid="{76FE54BB-800D-45AA-9989-0E3060AC34DF}"/>
    <hyperlink ref="D18" r:id="rId12" xr:uid="{7136C644-7B3D-40AE-9103-2B4137B673DE}"/>
    <hyperlink ref="C8" r:id="rId13" xr:uid="{09EF66A9-439D-4DE1-87EE-A55C470DB723}"/>
    <hyperlink ref="D12" r:id="rId14" xr:uid="{3E8B7A76-F2D0-44E4-83B6-C1EFE554EAC2}"/>
    <hyperlink ref="C4" r:id="rId15" xr:uid="{2BEA355B-C391-459A-AD41-C0C7613C4147}"/>
    <hyperlink ref="C21" r:id="rId16" xr:uid="{8B91C8EC-FD30-41B6-8CDE-53E106F513FB}"/>
    <hyperlink ref="D14" r:id="rId17" xr:uid="{C73B3B27-961C-48DA-92CC-36562AFED2C7}"/>
    <hyperlink ref="C15" r:id="rId18" xr:uid="{F43A82D6-070D-41D6-A9F1-E801A15246B6}"/>
    <hyperlink ref="C3" r:id="rId19" xr:uid="{47E8255A-390B-4123-84C9-8F30C584A501}"/>
    <hyperlink ref="C2" r:id="rId20" xr:uid="{6F0CA2A0-79D3-44F3-8354-4CFE2EDA1401}"/>
    <hyperlink ref="C10" r:id="rId21" xr:uid="{7B98DE15-B62F-45D9-9153-547372DDF692}"/>
    <hyperlink ref="C17" r:id="rId22" xr:uid="{88F8FFB5-5C93-4B1B-AD24-90E74069419B}"/>
    <hyperlink ref="C23" r:id="rId23" xr:uid="{CE03D93D-40B1-4AC4-9F5A-97160B96EEC5}"/>
    <hyperlink ref="C24" r:id="rId24" xr:uid="{866AFEF8-8B31-4372-8A76-4D4E3F7B303B}"/>
    <hyperlink ref="C13" r:id="rId25" xr:uid="{83602BFB-C195-4CAC-9F4A-17E0CC0FD948}"/>
    <hyperlink ref="C14" r:id="rId26" xr:uid="{61839AE9-F551-4FEC-9498-0B7536BE12EC}"/>
  </hyperlinks>
  <pageMargins left="0.7" right="0.7" top="0.78740157499999996" bottom="0.78740157499999996" header="0.3" footer="0.3"/>
  <tableParts count="1">
    <tablePart r:id="rId2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672DD-08C3-43BC-A494-4EE47D99A09B}">
  <dimension ref="A1:T161"/>
  <sheetViews>
    <sheetView zoomScale="85" zoomScaleNormal="85" workbookViewId="0">
      <selection activeCell="T33" sqref="T33"/>
    </sheetView>
  </sheetViews>
  <sheetFormatPr baseColWidth="10" defaultRowHeight="14.4" x14ac:dyDescent="0.3"/>
  <cols>
    <col min="12" max="12" width="12.88671875" customWidth="1"/>
  </cols>
  <sheetData>
    <row r="1" spans="1:20" x14ac:dyDescent="0.3">
      <c r="A1" s="22" t="s">
        <v>21</v>
      </c>
      <c r="B1" s="22" t="s">
        <v>22</v>
      </c>
      <c r="C1" s="22" t="s">
        <v>23</v>
      </c>
      <c r="D1" s="22" t="s">
        <v>24</v>
      </c>
      <c r="E1" s="22" t="s">
        <v>25</v>
      </c>
      <c r="F1" s="22" t="s">
        <v>26</v>
      </c>
      <c r="G1" s="22" t="s">
        <v>27</v>
      </c>
      <c r="H1" s="22" t="s">
        <v>28</v>
      </c>
      <c r="I1" s="22" t="s">
        <v>29</v>
      </c>
      <c r="J1" s="22" t="s">
        <v>30</v>
      </c>
      <c r="K1" s="22" t="s">
        <v>31</v>
      </c>
      <c r="L1" s="22" t="s">
        <v>32</v>
      </c>
      <c r="M1" s="22" t="s">
        <v>33</v>
      </c>
      <c r="N1" s="22" t="s">
        <v>34</v>
      </c>
      <c r="O1" s="22" t="s">
        <v>35</v>
      </c>
      <c r="P1" s="22" t="s">
        <v>36</v>
      </c>
      <c r="Q1" s="22" t="s">
        <v>37</v>
      </c>
      <c r="R1" s="22" t="s">
        <v>38</v>
      </c>
      <c r="S1" s="22" t="s">
        <v>39</v>
      </c>
      <c r="T1" s="22" t="s">
        <v>40</v>
      </c>
    </row>
    <row r="2" spans="1:20" x14ac:dyDescent="0.3">
      <c r="A2" t="s">
        <v>41</v>
      </c>
      <c r="B2" t="s">
        <v>42</v>
      </c>
      <c r="C2" t="s">
        <v>43</v>
      </c>
      <c r="D2" t="s">
        <v>44</v>
      </c>
      <c r="E2" s="3" t="s">
        <v>45</v>
      </c>
      <c r="F2" t="s">
        <v>46</v>
      </c>
      <c r="G2" t="s">
        <v>47</v>
      </c>
      <c r="H2" t="s">
        <v>48</v>
      </c>
      <c r="I2" t="s">
        <v>49</v>
      </c>
      <c r="J2" t="s">
        <v>50</v>
      </c>
      <c r="K2" t="s">
        <v>51</v>
      </c>
      <c r="L2" t="s">
        <v>52</v>
      </c>
      <c r="M2" t="s">
        <v>53</v>
      </c>
    </row>
    <row r="3" spans="1:20" x14ac:dyDescent="0.3">
      <c r="A3" t="s">
        <v>54</v>
      </c>
      <c r="B3" t="s">
        <v>55</v>
      </c>
      <c r="C3" t="s">
        <v>56</v>
      </c>
      <c r="D3" t="s">
        <v>57</v>
      </c>
      <c r="E3" t="s">
        <v>58</v>
      </c>
      <c r="F3" t="s">
        <v>59</v>
      </c>
      <c r="G3" t="s">
        <v>60</v>
      </c>
      <c r="H3" t="s">
        <v>61</v>
      </c>
      <c r="I3" t="s">
        <v>62</v>
      </c>
      <c r="J3" t="s">
        <v>63</v>
      </c>
      <c r="K3" t="s">
        <v>64</v>
      </c>
      <c r="L3" t="s">
        <v>52</v>
      </c>
      <c r="M3" t="s">
        <v>65</v>
      </c>
    </row>
    <row r="4" spans="1:20" x14ac:dyDescent="0.3">
      <c r="A4" t="s">
        <v>66</v>
      </c>
      <c r="B4" t="s">
        <v>67</v>
      </c>
      <c r="C4" t="s">
        <v>68</v>
      </c>
      <c r="D4" t="s">
        <v>69</v>
      </c>
      <c r="E4" t="s">
        <v>70</v>
      </c>
      <c r="F4" t="s">
        <v>71</v>
      </c>
      <c r="G4" t="s">
        <v>72</v>
      </c>
      <c r="H4" t="s">
        <v>73</v>
      </c>
      <c r="I4" t="s">
        <v>74</v>
      </c>
      <c r="J4" t="s">
        <v>75</v>
      </c>
      <c r="K4" t="s">
        <v>76</v>
      </c>
      <c r="L4" t="s">
        <v>52</v>
      </c>
      <c r="M4" t="s">
        <v>77</v>
      </c>
    </row>
    <row r="5" spans="1:20" x14ac:dyDescent="0.3">
      <c r="A5" t="s">
        <v>78</v>
      </c>
      <c r="B5" t="s">
        <v>79</v>
      </c>
      <c r="C5" t="s">
        <v>80</v>
      </c>
      <c r="D5" t="s">
        <v>81</v>
      </c>
      <c r="E5" t="s">
        <v>82</v>
      </c>
      <c r="F5" t="s">
        <v>83</v>
      </c>
      <c r="G5" t="s">
        <v>60</v>
      </c>
      <c r="H5" t="s">
        <v>84</v>
      </c>
      <c r="I5" t="s">
        <v>85</v>
      </c>
      <c r="J5" t="s">
        <v>86</v>
      </c>
      <c r="K5" t="s">
        <v>87</v>
      </c>
      <c r="L5" t="s">
        <v>52</v>
      </c>
      <c r="M5" t="s">
        <v>88</v>
      </c>
    </row>
    <row r="6" spans="1:20" x14ac:dyDescent="0.3">
      <c r="A6" t="s">
        <v>89</v>
      </c>
      <c r="B6" t="s">
        <v>90</v>
      </c>
      <c r="C6" t="s">
        <v>91</v>
      </c>
      <c r="D6" t="s">
        <v>92</v>
      </c>
      <c r="E6" t="s">
        <v>93</v>
      </c>
      <c r="F6" t="s">
        <v>71</v>
      </c>
      <c r="G6" t="s">
        <v>94</v>
      </c>
      <c r="H6" t="s">
        <v>95</v>
      </c>
      <c r="I6" t="s">
        <v>96</v>
      </c>
      <c r="J6" t="s">
        <v>75</v>
      </c>
      <c r="K6" t="s">
        <v>97</v>
      </c>
      <c r="L6" t="s">
        <v>52</v>
      </c>
      <c r="M6" t="s">
        <v>98</v>
      </c>
    </row>
    <row r="7" spans="1:20" x14ac:dyDescent="0.3">
      <c r="A7" t="s">
        <v>99</v>
      </c>
      <c r="B7" t="s">
        <v>100</v>
      </c>
      <c r="C7" t="s">
        <v>101</v>
      </c>
      <c r="D7" t="s">
        <v>102</v>
      </c>
      <c r="E7" t="s">
        <v>103</v>
      </c>
      <c r="F7" t="s">
        <v>104</v>
      </c>
      <c r="G7" t="s">
        <v>105</v>
      </c>
      <c r="H7" t="s">
        <v>106</v>
      </c>
      <c r="I7" t="s">
        <v>107</v>
      </c>
      <c r="J7" t="s">
        <v>108</v>
      </c>
      <c r="K7" t="s">
        <v>109</v>
      </c>
      <c r="L7" t="s">
        <v>52</v>
      </c>
      <c r="M7" t="s">
        <v>110</v>
      </c>
      <c r="N7" t="s">
        <v>111</v>
      </c>
    </row>
    <row r="8" spans="1:20" x14ac:dyDescent="0.3">
      <c r="A8" t="s">
        <v>112</v>
      </c>
      <c r="B8" t="s">
        <v>113</v>
      </c>
      <c r="C8" t="s">
        <v>114</v>
      </c>
      <c r="D8" t="s">
        <v>115</v>
      </c>
      <c r="E8" t="s">
        <v>116</v>
      </c>
      <c r="F8" t="s">
        <v>117</v>
      </c>
      <c r="G8" t="s">
        <v>47</v>
      </c>
      <c r="H8" t="s">
        <v>118</v>
      </c>
      <c r="I8" t="s">
        <v>119</v>
      </c>
      <c r="J8" t="s">
        <v>120</v>
      </c>
      <c r="K8" t="s">
        <v>121</v>
      </c>
      <c r="L8" t="s">
        <v>52</v>
      </c>
      <c r="M8" t="s">
        <v>122</v>
      </c>
    </row>
    <row r="9" spans="1:20" x14ac:dyDescent="0.3">
      <c r="A9" t="s">
        <v>123</v>
      </c>
      <c r="B9" t="s">
        <v>124</v>
      </c>
      <c r="C9" t="s">
        <v>125</v>
      </c>
      <c r="D9" t="s">
        <v>126</v>
      </c>
      <c r="E9" t="s">
        <v>127</v>
      </c>
      <c r="F9" t="s">
        <v>128</v>
      </c>
      <c r="G9" t="s">
        <v>94</v>
      </c>
      <c r="H9" t="s">
        <v>129</v>
      </c>
      <c r="I9" t="s">
        <v>130</v>
      </c>
      <c r="J9" t="s">
        <v>131</v>
      </c>
      <c r="K9" t="s">
        <v>132</v>
      </c>
      <c r="L9" t="s">
        <v>52</v>
      </c>
      <c r="M9" t="s">
        <v>133</v>
      </c>
    </row>
    <row r="10" spans="1:20" x14ac:dyDescent="0.3">
      <c r="A10" t="s">
        <v>134</v>
      </c>
      <c r="B10" t="s">
        <v>135</v>
      </c>
      <c r="C10" t="s">
        <v>136</v>
      </c>
      <c r="D10" t="s">
        <v>137</v>
      </c>
      <c r="E10" t="s">
        <v>138</v>
      </c>
      <c r="F10" t="s">
        <v>139</v>
      </c>
      <c r="G10" t="s">
        <v>94</v>
      </c>
      <c r="H10" t="s">
        <v>140</v>
      </c>
      <c r="I10" t="s">
        <v>141</v>
      </c>
      <c r="J10" t="s">
        <v>142</v>
      </c>
      <c r="K10" t="s">
        <v>143</v>
      </c>
      <c r="L10" t="s">
        <v>52</v>
      </c>
      <c r="M10" t="s">
        <v>144</v>
      </c>
    </row>
    <row r="11" spans="1:20" x14ac:dyDescent="0.3">
      <c r="A11" t="s">
        <v>145</v>
      </c>
      <c r="B11" t="s">
        <v>146</v>
      </c>
      <c r="C11" t="s">
        <v>147</v>
      </c>
      <c r="D11" t="s">
        <v>148</v>
      </c>
      <c r="E11" t="s">
        <v>149</v>
      </c>
      <c r="F11" t="s">
        <v>150</v>
      </c>
      <c r="G11" t="s">
        <v>60</v>
      </c>
      <c r="H11" t="s">
        <v>151</v>
      </c>
      <c r="I11" t="s">
        <v>152</v>
      </c>
      <c r="J11" t="s">
        <v>153</v>
      </c>
      <c r="K11" t="s">
        <v>154</v>
      </c>
      <c r="L11" t="s">
        <v>52</v>
      </c>
      <c r="M11" t="s">
        <v>155</v>
      </c>
    </row>
    <row r="12" spans="1:20" x14ac:dyDescent="0.3">
      <c r="A12" t="s">
        <v>156</v>
      </c>
      <c r="B12" t="s">
        <v>157</v>
      </c>
      <c r="C12" t="s">
        <v>158</v>
      </c>
      <c r="D12" t="s">
        <v>159</v>
      </c>
      <c r="E12" t="s">
        <v>160</v>
      </c>
      <c r="F12" t="s">
        <v>161</v>
      </c>
      <c r="G12" t="s">
        <v>94</v>
      </c>
      <c r="H12" t="s">
        <v>162</v>
      </c>
      <c r="I12" t="s">
        <v>163</v>
      </c>
      <c r="J12" t="s">
        <v>164</v>
      </c>
      <c r="K12" t="s">
        <v>165</v>
      </c>
      <c r="L12" t="s">
        <v>52</v>
      </c>
      <c r="M12" t="s">
        <v>166</v>
      </c>
    </row>
    <row r="13" spans="1:20" x14ac:dyDescent="0.3">
      <c r="A13" t="s">
        <v>167</v>
      </c>
      <c r="B13" t="s">
        <v>168</v>
      </c>
      <c r="C13" t="s">
        <v>169</v>
      </c>
      <c r="D13" t="s">
        <v>170</v>
      </c>
      <c r="E13" t="s">
        <v>171</v>
      </c>
      <c r="F13" t="s">
        <v>172</v>
      </c>
      <c r="G13" t="s">
        <v>60</v>
      </c>
      <c r="H13" t="s">
        <v>173</v>
      </c>
      <c r="I13" t="s">
        <v>174</v>
      </c>
      <c r="J13" t="s">
        <v>175</v>
      </c>
      <c r="K13" t="s">
        <v>176</v>
      </c>
      <c r="L13" t="s">
        <v>52</v>
      </c>
      <c r="M13" t="s">
        <v>177</v>
      </c>
    </row>
    <row r="14" spans="1:20" x14ac:dyDescent="0.3">
      <c r="A14" t="s">
        <v>178</v>
      </c>
      <c r="B14" t="s">
        <v>179</v>
      </c>
      <c r="C14" t="s">
        <v>180</v>
      </c>
      <c r="D14" t="s">
        <v>181</v>
      </c>
      <c r="E14" t="s">
        <v>182</v>
      </c>
      <c r="F14" t="s">
        <v>117</v>
      </c>
      <c r="G14" t="s">
        <v>72</v>
      </c>
      <c r="H14" t="s">
        <v>183</v>
      </c>
      <c r="I14" t="s">
        <v>184</v>
      </c>
      <c r="J14" t="s">
        <v>120</v>
      </c>
      <c r="K14" t="s">
        <v>185</v>
      </c>
      <c r="L14" t="s">
        <v>52</v>
      </c>
      <c r="M14" t="s">
        <v>186</v>
      </c>
    </row>
    <row r="15" spans="1:20" x14ac:dyDescent="0.3">
      <c r="A15" t="s">
        <v>187</v>
      </c>
      <c r="B15" t="s">
        <v>188</v>
      </c>
      <c r="C15" t="s">
        <v>189</v>
      </c>
      <c r="D15" t="s">
        <v>190</v>
      </c>
      <c r="E15" t="s">
        <v>191</v>
      </c>
      <c r="F15" t="s">
        <v>192</v>
      </c>
      <c r="G15" t="s">
        <v>193</v>
      </c>
      <c r="H15" t="s">
        <v>194</v>
      </c>
      <c r="I15" t="s">
        <v>195</v>
      </c>
      <c r="J15" t="s">
        <v>196</v>
      </c>
      <c r="K15" t="s">
        <v>197</v>
      </c>
      <c r="L15" t="s">
        <v>52</v>
      </c>
      <c r="M15" t="s">
        <v>198</v>
      </c>
      <c r="N15" t="s">
        <v>199</v>
      </c>
    </row>
    <row r="16" spans="1:20" x14ac:dyDescent="0.3">
      <c r="A16" t="s">
        <v>200</v>
      </c>
      <c r="B16" t="s">
        <v>201</v>
      </c>
      <c r="C16" t="s">
        <v>202</v>
      </c>
      <c r="D16" t="s">
        <v>203</v>
      </c>
      <c r="E16" t="s">
        <v>204</v>
      </c>
      <c r="F16" t="s">
        <v>205</v>
      </c>
      <c r="G16" t="s">
        <v>47</v>
      </c>
      <c r="H16" t="s">
        <v>206</v>
      </c>
      <c r="I16" t="s">
        <v>207</v>
      </c>
      <c r="J16" t="s">
        <v>208</v>
      </c>
      <c r="K16" t="s">
        <v>209</v>
      </c>
      <c r="L16" t="s">
        <v>52</v>
      </c>
      <c r="M16" t="s">
        <v>210</v>
      </c>
    </row>
    <row r="17" spans="1:15" x14ac:dyDescent="0.3">
      <c r="A17" t="s">
        <v>211</v>
      </c>
      <c r="B17" t="s">
        <v>212</v>
      </c>
      <c r="C17" t="s">
        <v>213</v>
      </c>
      <c r="D17" t="s">
        <v>214</v>
      </c>
      <c r="E17" t="s">
        <v>215</v>
      </c>
      <c r="F17" t="s">
        <v>216</v>
      </c>
      <c r="G17" t="s">
        <v>94</v>
      </c>
      <c r="H17" t="s">
        <v>217</v>
      </c>
      <c r="I17" t="s">
        <v>218</v>
      </c>
      <c r="J17" t="s">
        <v>219</v>
      </c>
      <c r="K17" t="s">
        <v>220</v>
      </c>
      <c r="L17" t="s">
        <v>52</v>
      </c>
      <c r="M17" t="s">
        <v>221</v>
      </c>
      <c r="N17" t="s">
        <v>222</v>
      </c>
      <c r="O17" t="s">
        <v>223</v>
      </c>
    </row>
    <row r="18" spans="1:15" x14ac:dyDescent="0.3">
      <c r="A18" t="s">
        <v>224</v>
      </c>
      <c r="B18" t="s">
        <v>225</v>
      </c>
      <c r="C18" t="s">
        <v>226</v>
      </c>
      <c r="D18" t="s">
        <v>227</v>
      </c>
      <c r="E18" t="s">
        <v>228</v>
      </c>
      <c r="F18" t="s">
        <v>229</v>
      </c>
      <c r="G18" t="s">
        <v>105</v>
      </c>
      <c r="H18" t="s">
        <v>230</v>
      </c>
      <c r="I18" t="s">
        <v>231</v>
      </c>
      <c r="J18" t="s">
        <v>232</v>
      </c>
      <c r="K18" t="s">
        <v>233</v>
      </c>
      <c r="L18" t="s">
        <v>52</v>
      </c>
      <c r="M18" t="s">
        <v>234</v>
      </c>
    </row>
    <row r="19" spans="1:15" x14ac:dyDescent="0.3">
      <c r="A19" t="s">
        <v>235</v>
      </c>
      <c r="B19" t="s">
        <v>236</v>
      </c>
      <c r="C19" t="s">
        <v>237</v>
      </c>
      <c r="D19" t="s">
        <v>238</v>
      </c>
      <c r="E19" t="s">
        <v>239</v>
      </c>
      <c r="F19" t="s">
        <v>240</v>
      </c>
      <c r="G19" t="s">
        <v>105</v>
      </c>
      <c r="H19" t="s">
        <v>241</v>
      </c>
      <c r="I19" t="s">
        <v>242</v>
      </c>
      <c r="J19" t="s">
        <v>243</v>
      </c>
      <c r="K19" t="s">
        <v>244</v>
      </c>
      <c r="L19" t="s">
        <v>52</v>
      </c>
      <c r="M19" t="s">
        <v>245</v>
      </c>
    </row>
    <row r="20" spans="1:15" x14ac:dyDescent="0.3">
      <c r="A20" t="s">
        <v>246</v>
      </c>
      <c r="B20" t="s">
        <v>247</v>
      </c>
      <c r="C20" t="s">
        <v>248</v>
      </c>
      <c r="D20" t="s">
        <v>249</v>
      </c>
      <c r="E20" t="s">
        <v>250</v>
      </c>
      <c r="F20" t="s">
        <v>216</v>
      </c>
      <c r="G20" t="s">
        <v>105</v>
      </c>
      <c r="H20" t="s">
        <v>251</v>
      </c>
      <c r="I20" t="s">
        <v>252</v>
      </c>
      <c r="J20" t="s">
        <v>219</v>
      </c>
      <c r="K20" t="s">
        <v>253</v>
      </c>
      <c r="L20" t="s">
        <v>52</v>
      </c>
      <c r="M20" t="s">
        <v>254</v>
      </c>
      <c r="N20" t="s">
        <v>255</v>
      </c>
      <c r="O20" t="s">
        <v>223</v>
      </c>
    </row>
    <row r="21" spans="1:15" x14ac:dyDescent="0.3">
      <c r="A21" t="s">
        <v>256</v>
      </c>
      <c r="B21" t="s">
        <v>257</v>
      </c>
      <c r="C21" t="s">
        <v>258</v>
      </c>
      <c r="D21" t="s">
        <v>259</v>
      </c>
      <c r="E21" t="s">
        <v>260</v>
      </c>
      <c r="F21" t="s">
        <v>261</v>
      </c>
      <c r="G21" t="s">
        <v>94</v>
      </c>
      <c r="H21" t="s">
        <v>262</v>
      </c>
      <c r="I21" t="s">
        <v>263</v>
      </c>
      <c r="J21" t="s">
        <v>264</v>
      </c>
      <c r="K21" t="s">
        <v>265</v>
      </c>
      <c r="L21" t="s">
        <v>52</v>
      </c>
      <c r="M21" t="s">
        <v>266</v>
      </c>
      <c r="N21" t="s">
        <v>267</v>
      </c>
    </row>
    <row r="22" spans="1:15" x14ac:dyDescent="0.3">
      <c r="A22" t="s">
        <v>268</v>
      </c>
      <c r="B22" t="s">
        <v>269</v>
      </c>
      <c r="C22" t="s">
        <v>270</v>
      </c>
      <c r="D22" t="s">
        <v>271</v>
      </c>
      <c r="E22" t="s">
        <v>272</v>
      </c>
      <c r="F22" t="s">
        <v>273</v>
      </c>
      <c r="G22" t="s">
        <v>105</v>
      </c>
      <c r="H22" t="s">
        <v>274</v>
      </c>
      <c r="I22" t="s">
        <v>275</v>
      </c>
      <c r="J22" t="s">
        <v>276</v>
      </c>
      <c r="K22" t="s">
        <v>277</v>
      </c>
      <c r="L22" t="s">
        <v>52</v>
      </c>
      <c r="M22" t="s">
        <v>278</v>
      </c>
    </row>
    <row r="23" spans="1:15" x14ac:dyDescent="0.3">
      <c r="A23" t="s">
        <v>279</v>
      </c>
      <c r="B23" t="s">
        <v>280</v>
      </c>
      <c r="C23" t="s">
        <v>281</v>
      </c>
      <c r="D23" t="s">
        <v>282</v>
      </c>
      <c r="E23" t="s">
        <v>283</v>
      </c>
      <c r="F23" t="s">
        <v>240</v>
      </c>
      <c r="G23" t="s">
        <v>72</v>
      </c>
      <c r="H23" t="s">
        <v>284</v>
      </c>
      <c r="I23" t="s">
        <v>285</v>
      </c>
      <c r="J23" t="s">
        <v>243</v>
      </c>
      <c r="K23" t="s">
        <v>286</v>
      </c>
      <c r="L23" t="s">
        <v>52</v>
      </c>
      <c r="M23" t="s">
        <v>287</v>
      </c>
    </row>
    <row r="24" spans="1:15" x14ac:dyDescent="0.3">
      <c r="A24" t="s">
        <v>288</v>
      </c>
      <c r="B24" t="s">
        <v>289</v>
      </c>
      <c r="C24" t="s">
        <v>290</v>
      </c>
      <c r="D24" t="s">
        <v>291</v>
      </c>
      <c r="E24" t="s">
        <v>292</v>
      </c>
      <c r="F24" t="s">
        <v>293</v>
      </c>
      <c r="G24" t="s">
        <v>72</v>
      </c>
      <c r="H24" t="s">
        <v>294</v>
      </c>
      <c r="I24" t="s">
        <v>295</v>
      </c>
      <c r="J24" t="s">
        <v>296</v>
      </c>
      <c r="K24" t="s">
        <v>297</v>
      </c>
      <c r="L24" t="s">
        <v>52</v>
      </c>
      <c r="M24" t="s">
        <v>298</v>
      </c>
    </row>
    <row r="25" spans="1:15" x14ac:dyDescent="0.3">
      <c r="A25" t="s">
        <v>299</v>
      </c>
      <c r="B25" t="s">
        <v>300</v>
      </c>
      <c r="C25" t="s">
        <v>301</v>
      </c>
      <c r="D25" t="s">
        <v>302</v>
      </c>
      <c r="E25" t="s">
        <v>303</v>
      </c>
      <c r="F25" t="s">
        <v>304</v>
      </c>
      <c r="G25" t="s">
        <v>72</v>
      </c>
      <c r="H25" t="s">
        <v>305</v>
      </c>
      <c r="I25" t="s">
        <v>306</v>
      </c>
      <c r="J25" t="s">
        <v>307</v>
      </c>
      <c r="K25" t="s">
        <v>308</v>
      </c>
      <c r="L25" t="s">
        <v>52</v>
      </c>
      <c r="M25" t="s">
        <v>309</v>
      </c>
      <c r="O25" t="s">
        <v>310</v>
      </c>
    </row>
    <row r="26" spans="1:15" x14ac:dyDescent="0.3">
      <c r="A26" t="s">
        <v>311</v>
      </c>
      <c r="B26" t="s">
        <v>312</v>
      </c>
      <c r="C26" t="s">
        <v>313</v>
      </c>
      <c r="D26" t="s">
        <v>314</v>
      </c>
      <c r="E26" t="s">
        <v>315</v>
      </c>
      <c r="F26" t="s">
        <v>128</v>
      </c>
      <c r="G26" t="s">
        <v>60</v>
      </c>
      <c r="H26" t="s">
        <v>316</v>
      </c>
      <c r="I26" t="s">
        <v>317</v>
      </c>
      <c r="J26" t="s">
        <v>131</v>
      </c>
      <c r="K26" t="s">
        <v>318</v>
      </c>
      <c r="L26" t="s">
        <v>52</v>
      </c>
      <c r="M26" t="s">
        <v>319</v>
      </c>
    </row>
    <row r="27" spans="1:15" x14ac:dyDescent="0.3">
      <c r="A27" t="s">
        <v>320</v>
      </c>
      <c r="B27" t="s">
        <v>321</v>
      </c>
      <c r="C27" t="s">
        <v>322</v>
      </c>
      <c r="D27" t="s">
        <v>323</v>
      </c>
      <c r="E27" t="s">
        <v>324</v>
      </c>
      <c r="F27" t="s">
        <v>104</v>
      </c>
      <c r="G27" t="s">
        <v>72</v>
      </c>
      <c r="H27" t="s">
        <v>325</v>
      </c>
      <c r="I27" t="s">
        <v>326</v>
      </c>
      <c r="J27" t="s">
        <v>108</v>
      </c>
      <c r="K27" t="s">
        <v>327</v>
      </c>
      <c r="L27" t="s">
        <v>52</v>
      </c>
      <c r="M27" t="s">
        <v>328</v>
      </c>
      <c r="N27" t="s">
        <v>329</v>
      </c>
    </row>
    <row r="28" spans="1:15" x14ac:dyDescent="0.3">
      <c r="A28" t="s">
        <v>330</v>
      </c>
      <c r="B28" t="s">
        <v>331</v>
      </c>
      <c r="C28" t="s">
        <v>332</v>
      </c>
      <c r="D28" t="s">
        <v>333</v>
      </c>
      <c r="E28" t="s">
        <v>334</v>
      </c>
      <c r="F28" t="s">
        <v>59</v>
      </c>
      <c r="G28" t="s">
        <v>94</v>
      </c>
      <c r="H28" t="s">
        <v>335</v>
      </c>
      <c r="I28" t="s">
        <v>336</v>
      </c>
      <c r="J28" t="s">
        <v>63</v>
      </c>
      <c r="K28" t="s">
        <v>337</v>
      </c>
      <c r="L28" t="s">
        <v>52</v>
      </c>
      <c r="M28" t="s">
        <v>338</v>
      </c>
    </row>
    <row r="29" spans="1:15" x14ac:dyDescent="0.3">
      <c r="A29" t="s">
        <v>339</v>
      </c>
      <c r="B29" t="s">
        <v>340</v>
      </c>
      <c r="C29" t="s">
        <v>341</v>
      </c>
      <c r="D29" t="s">
        <v>342</v>
      </c>
      <c r="E29" t="s">
        <v>343</v>
      </c>
      <c r="F29" t="s">
        <v>104</v>
      </c>
      <c r="G29" t="s">
        <v>94</v>
      </c>
      <c r="H29" t="s">
        <v>344</v>
      </c>
      <c r="I29" t="s">
        <v>345</v>
      </c>
      <c r="J29" t="s">
        <v>108</v>
      </c>
      <c r="K29" t="s">
        <v>346</v>
      </c>
      <c r="L29" t="s">
        <v>52</v>
      </c>
      <c r="M29" t="s">
        <v>347</v>
      </c>
      <c r="N29" t="s">
        <v>348</v>
      </c>
    </row>
    <row r="30" spans="1:15" x14ac:dyDescent="0.3">
      <c r="A30" t="s">
        <v>349</v>
      </c>
      <c r="B30" t="s">
        <v>350</v>
      </c>
      <c r="C30" t="s">
        <v>351</v>
      </c>
      <c r="D30" t="s">
        <v>352</v>
      </c>
      <c r="E30" t="s">
        <v>353</v>
      </c>
      <c r="F30" t="s">
        <v>354</v>
      </c>
      <c r="G30" t="s">
        <v>94</v>
      </c>
      <c r="H30" t="s">
        <v>355</v>
      </c>
      <c r="I30" t="s">
        <v>119</v>
      </c>
      <c r="J30" t="s">
        <v>356</v>
      </c>
      <c r="K30" t="s">
        <v>357</v>
      </c>
      <c r="L30" t="s">
        <v>52</v>
      </c>
      <c r="M30" t="s">
        <v>358</v>
      </c>
    </row>
    <row r="31" spans="1:15" x14ac:dyDescent="0.3">
      <c r="A31" t="s">
        <v>359</v>
      </c>
      <c r="B31" t="s">
        <v>360</v>
      </c>
      <c r="C31" t="s">
        <v>361</v>
      </c>
      <c r="D31" t="s">
        <v>362</v>
      </c>
      <c r="E31" t="s">
        <v>363</v>
      </c>
      <c r="F31" t="s">
        <v>240</v>
      </c>
      <c r="G31" t="s">
        <v>72</v>
      </c>
      <c r="H31" t="s">
        <v>364</v>
      </c>
      <c r="I31" t="s">
        <v>365</v>
      </c>
      <c r="J31" t="s">
        <v>243</v>
      </c>
      <c r="K31" t="s">
        <v>366</v>
      </c>
      <c r="L31" t="s">
        <v>52</v>
      </c>
      <c r="M31" t="s">
        <v>367</v>
      </c>
    </row>
    <row r="32" spans="1:15" x14ac:dyDescent="0.3">
      <c r="A32" t="s">
        <v>368</v>
      </c>
      <c r="B32" t="s">
        <v>369</v>
      </c>
      <c r="C32" t="s">
        <v>370</v>
      </c>
      <c r="D32" t="s">
        <v>371</v>
      </c>
      <c r="E32" t="s">
        <v>372</v>
      </c>
      <c r="F32" t="s">
        <v>117</v>
      </c>
      <c r="G32" t="s">
        <v>47</v>
      </c>
      <c r="H32" t="s">
        <v>373</v>
      </c>
      <c r="I32" t="s">
        <v>285</v>
      </c>
      <c r="J32" t="s">
        <v>120</v>
      </c>
      <c r="K32" t="s">
        <v>374</v>
      </c>
      <c r="L32" t="s">
        <v>52</v>
      </c>
      <c r="M32" t="s">
        <v>375</v>
      </c>
    </row>
    <row r="33" spans="1:15" x14ac:dyDescent="0.3">
      <c r="A33" t="s">
        <v>376</v>
      </c>
      <c r="B33" t="s">
        <v>377</v>
      </c>
      <c r="C33" t="s">
        <v>378</v>
      </c>
      <c r="D33" t="s">
        <v>379</v>
      </c>
      <c r="E33" t="s">
        <v>380</v>
      </c>
      <c r="F33" t="s">
        <v>46</v>
      </c>
      <c r="G33" t="s">
        <v>105</v>
      </c>
      <c r="H33" t="s">
        <v>381</v>
      </c>
      <c r="I33" t="s">
        <v>382</v>
      </c>
      <c r="J33" t="s">
        <v>50</v>
      </c>
      <c r="K33" t="s">
        <v>383</v>
      </c>
      <c r="L33" t="s">
        <v>52</v>
      </c>
      <c r="M33" t="s">
        <v>384</v>
      </c>
    </row>
    <row r="34" spans="1:15" x14ac:dyDescent="0.3">
      <c r="A34" t="s">
        <v>385</v>
      </c>
      <c r="B34" t="s">
        <v>386</v>
      </c>
      <c r="C34" t="s">
        <v>387</v>
      </c>
      <c r="D34" t="s">
        <v>388</v>
      </c>
      <c r="E34" t="s">
        <v>389</v>
      </c>
      <c r="F34" t="s">
        <v>390</v>
      </c>
      <c r="G34" t="s">
        <v>94</v>
      </c>
      <c r="H34" t="s">
        <v>391</v>
      </c>
      <c r="I34" t="s">
        <v>392</v>
      </c>
      <c r="J34" t="s">
        <v>393</v>
      </c>
      <c r="K34" t="s">
        <v>394</v>
      </c>
      <c r="L34" t="s">
        <v>52</v>
      </c>
      <c r="M34" t="s">
        <v>395</v>
      </c>
    </row>
    <row r="35" spans="1:15" x14ac:dyDescent="0.3">
      <c r="A35" t="s">
        <v>396</v>
      </c>
      <c r="B35" t="s">
        <v>397</v>
      </c>
      <c r="C35" t="s">
        <v>398</v>
      </c>
      <c r="D35" t="s">
        <v>399</v>
      </c>
      <c r="E35" t="s">
        <v>400</v>
      </c>
      <c r="F35" t="s">
        <v>401</v>
      </c>
      <c r="G35" t="s">
        <v>60</v>
      </c>
      <c r="H35" t="s">
        <v>402</v>
      </c>
      <c r="I35" t="s">
        <v>403</v>
      </c>
      <c r="J35" t="s">
        <v>404</v>
      </c>
      <c r="K35" t="s">
        <v>405</v>
      </c>
      <c r="L35" t="s">
        <v>52</v>
      </c>
      <c r="M35" t="s">
        <v>406</v>
      </c>
    </row>
    <row r="36" spans="1:15" x14ac:dyDescent="0.3">
      <c r="A36" t="s">
        <v>407</v>
      </c>
      <c r="B36" t="s">
        <v>408</v>
      </c>
      <c r="C36" t="s">
        <v>409</v>
      </c>
      <c r="D36" t="s">
        <v>410</v>
      </c>
      <c r="E36" t="s">
        <v>411</v>
      </c>
      <c r="F36" t="s">
        <v>59</v>
      </c>
      <c r="G36" t="s">
        <v>60</v>
      </c>
      <c r="H36" t="s">
        <v>412</v>
      </c>
      <c r="I36" t="s">
        <v>413</v>
      </c>
      <c r="J36" t="s">
        <v>63</v>
      </c>
      <c r="K36" t="s">
        <v>414</v>
      </c>
      <c r="L36" t="s">
        <v>52</v>
      </c>
      <c r="M36" t="s">
        <v>415</v>
      </c>
    </row>
    <row r="37" spans="1:15" x14ac:dyDescent="0.3">
      <c r="A37" t="s">
        <v>416</v>
      </c>
      <c r="B37" t="s">
        <v>417</v>
      </c>
      <c r="C37" t="s">
        <v>418</v>
      </c>
      <c r="D37" t="s">
        <v>419</v>
      </c>
      <c r="E37" t="s">
        <v>420</v>
      </c>
      <c r="F37" t="s">
        <v>104</v>
      </c>
      <c r="G37" t="s">
        <v>193</v>
      </c>
      <c r="H37" t="s">
        <v>421</v>
      </c>
      <c r="I37" t="s">
        <v>422</v>
      </c>
      <c r="J37" t="s">
        <v>108</v>
      </c>
      <c r="K37" t="s">
        <v>423</v>
      </c>
      <c r="L37" t="s">
        <v>52</v>
      </c>
      <c r="M37" t="s">
        <v>424</v>
      </c>
      <c r="N37" t="s">
        <v>425</v>
      </c>
    </row>
    <row r="38" spans="1:15" x14ac:dyDescent="0.3">
      <c r="A38" t="s">
        <v>426</v>
      </c>
      <c r="B38" t="s">
        <v>427</v>
      </c>
      <c r="C38" t="s">
        <v>428</v>
      </c>
      <c r="D38" t="s">
        <v>429</v>
      </c>
      <c r="E38" t="s">
        <v>430</v>
      </c>
      <c r="F38" t="s">
        <v>431</v>
      </c>
      <c r="G38" t="s">
        <v>94</v>
      </c>
      <c r="H38" t="s">
        <v>432</v>
      </c>
      <c r="I38" t="s">
        <v>433</v>
      </c>
      <c r="J38" t="s">
        <v>434</v>
      </c>
      <c r="K38" t="s">
        <v>435</v>
      </c>
      <c r="L38" t="s">
        <v>52</v>
      </c>
      <c r="M38" t="s">
        <v>436</v>
      </c>
    </row>
    <row r="39" spans="1:15" x14ac:dyDescent="0.3">
      <c r="A39" t="s">
        <v>437</v>
      </c>
      <c r="B39" t="s">
        <v>438</v>
      </c>
      <c r="C39" t="s">
        <v>439</v>
      </c>
      <c r="D39" t="s">
        <v>440</v>
      </c>
      <c r="E39" t="s">
        <v>441</v>
      </c>
      <c r="F39" t="s">
        <v>442</v>
      </c>
      <c r="G39" t="s">
        <v>60</v>
      </c>
      <c r="H39" t="s">
        <v>443</v>
      </c>
      <c r="I39" t="s">
        <v>444</v>
      </c>
      <c r="J39" t="s">
        <v>445</v>
      </c>
      <c r="K39" t="s">
        <v>446</v>
      </c>
      <c r="L39" t="s">
        <v>52</v>
      </c>
      <c r="M39" t="s">
        <v>447</v>
      </c>
      <c r="N39" t="s">
        <v>448</v>
      </c>
    </row>
    <row r="40" spans="1:15" x14ac:dyDescent="0.3">
      <c r="A40" t="s">
        <v>449</v>
      </c>
      <c r="B40" t="s">
        <v>450</v>
      </c>
      <c r="C40" t="s">
        <v>451</v>
      </c>
      <c r="D40" t="s">
        <v>452</v>
      </c>
      <c r="E40" t="s">
        <v>453</v>
      </c>
      <c r="F40" t="s">
        <v>431</v>
      </c>
      <c r="G40" t="s">
        <v>72</v>
      </c>
      <c r="H40" t="s">
        <v>454</v>
      </c>
      <c r="I40" t="s">
        <v>455</v>
      </c>
      <c r="J40" t="s">
        <v>434</v>
      </c>
      <c r="K40" t="s">
        <v>456</v>
      </c>
      <c r="L40" t="s">
        <v>52</v>
      </c>
      <c r="M40" t="s">
        <v>457</v>
      </c>
    </row>
    <row r="41" spans="1:15" x14ac:dyDescent="0.3">
      <c r="A41" t="s">
        <v>458</v>
      </c>
      <c r="B41" t="s">
        <v>459</v>
      </c>
      <c r="C41" t="s">
        <v>460</v>
      </c>
      <c r="D41" t="s">
        <v>461</v>
      </c>
      <c r="E41" t="s">
        <v>462</v>
      </c>
      <c r="F41" t="s">
        <v>104</v>
      </c>
      <c r="G41" t="s">
        <v>60</v>
      </c>
      <c r="H41" t="s">
        <v>463</v>
      </c>
      <c r="I41" t="s">
        <v>464</v>
      </c>
      <c r="J41" t="s">
        <v>108</v>
      </c>
      <c r="K41" t="s">
        <v>465</v>
      </c>
      <c r="L41" t="s">
        <v>52</v>
      </c>
      <c r="M41" t="s">
        <v>466</v>
      </c>
      <c r="N41" t="s">
        <v>467</v>
      </c>
    </row>
    <row r="42" spans="1:15" x14ac:dyDescent="0.3">
      <c r="A42" t="s">
        <v>468</v>
      </c>
      <c r="B42" t="s">
        <v>469</v>
      </c>
      <c r="C42" t="s">
        <v>470</v>
      </c>
      <c r="D42" t="s">
        <v>471</v>
      </c>
      <c r="E42" t="s">
        <v>472</v>
      </c>
      <c r="F42" t="s">
        <v>273</v>
      </c>
      <c r="G42" t="s">
        <v>72</v>
      </c>
      <c r="H42" t="s">
        <v>473</v>
      </c>
      <c r="I42" t="s">
        <v>474</v>
      </c>
      <c r="J42" t="s">
        <v>276</v>
      </c>
      <c r="K42" t="s">
        <v>475</v>
      </c>
      <c r="L42" t="s">
        <v>52</v>
      </c>
      <c r="M42" t="s">
        <v>476</v>
      </c>
    </row>
    <row r="43" spans="1:15" x14ac:dyDescent="0.3">
      <c r="A43" t="s">
        <v>477</v>
      </c>
      <c r="B43" t="s">
        <v>478</v>
      </c>
      <c r="C43" t="s">
        <v>479</v>
      </c>
      <c r="D43" t="s">
        <v>480</v>
      </c>
      <c r="E43" t="s">
        <v>481</v>
      </c>
      <c r="F43" t="s">
        <v>216</v>
      </c>
      <c r="G43" t="s">
        <v>47</v>
      </c>
      <c r="H43" t="s">
        <v>482</v>
      </c>
      <c r="I43" t="s">
        <v>483</v>
      </c>
      <c r="J43" t="s">
        <v>219</v>
      </c>
      <c r="K43" t="s">
        <v>484</v>
      </c>
      <c r="L43" t="s">
        <v>52</v>
      </c>
      <c r="M43" t="s">
        <v>485</v>
      </c>
      <c r="N43" t="s">
        <v>486</v>
      </c>
      <c r="O43" t="s">
        <v>487</v>
      </c>
    </row>
    <row r="44" spans="1:15" x14ac:dyDescent="0.3">
      <c r="A44" t="s">
        <v>488</v>
      </c>
      <c r="B44" t="s">
        <v>489</v>
      </c>
      <c r="C44" t="s">
        <v>490</v>
      </c>
      <c r="D44" t="s">
        <v>491</v>
      </c>
      <c r="E44" t="s">
        <v>492</v>
      </c>
      <c r="F44" t="s">
        <v>117</v>
      </c>
      <c r="G44" t="s">
        <v>60</v>
      </c>
      <c r="H44" t="s">
        <v>493</v>
      </c>
      <c r="I44" t="s">
        <v>494</v>
      </c>
      <c r="J44" t="s">
        <v>120</v>
      </c>
      <c r="K44" t="s">
        <v>495</v>
      </c>
      <c r="L44" t="s">
        <v>52</v>
      </c>
      <c r="M44" t="s">
        <v>496</v>
      </c>
    </row>
    <row r="45" spans="1:15" x14ac:dyDescent="0.3">
      <c r="A45" t="s">
        <v>497</v>
      </c>
      <c r="B45" t="s">
        <v>498</v>
      </c>
      <c r="C45" t="s">
        <v>499</v>
      </c>
      <c r="D45" t="s">
        <v>500</v>
      </c>
      <c r="E45" t="s">
        <v>501</v>
      </c>
      <c r="F45" t="s">
        <v>502</v>
      </c>
      <c r="G45" t="s">
        <v>60</v>
      </c>
      <c r="H45" t="s">
        <v>503</v>
      </c>
      <c r="I45" t="s">
        <v>504</v>
      </c>
      <c r="J45" t="s">
        <v>505</v>
      </c>
      <c r="K45" t="s">
        <v>506</v>
      </c>
      <c r="L45" t="s">
        <v>52</v>
      </c>
      <c r="M45" t="s">
        <v>507</v>
      </c>
    </row>
    <row r="46" spans="1:15" x14ac:dyDescent="0.3">
      <c r="A46" t="s">
        <v>508</v>
      </c>
      <c r="B46" t="s">
        <v>509</v>
      </c>
      <c r="C46" t="s">
        <v>510</v>
      </c>
      <c r="D46" t="s">
        <v>511</v>
      </c>
      <c r="E46" t="s">
        <v>512</v>
      </c>
      <c r="F46" t="s">
        <v>513</v>
      </c>
      <c r="G46" t="s">
        <v>60</v>
      </c>
      <c r="H46" t="s">
        <v>514</v>
      </c>
      <c r="I46" t="s">
        <v>515</v>
      </c>
      <c r="J46" t="s">
        <v>516</v>
      </c>
      <c r="K46" t="s">
        <v>517</v>
      </c>
      <c r="L46" t="s">
        <v>52</v>
      </c>
      <c r="M46" t="s">
        <v>518</v>
      </c>
    </row>
    <row r="47" spans="1:15" x14ac:dyDescent="0.3">
      <c r="A47" t="s">
        <v>519</v>
      </c>
      <c r="B47" t="s">
        <v>520</v>
      </c>
      <c r="C47" t="s">
        <v>521</v>
      </c>
      <c r="D47" t="s">
        <v>522</v>
      </c>
      <c r="E47" t="s">
        <v>523</v>
      </c>
      <c r="F47" t="s">
        <v>59</v>
      </c>
      <c r="G47" t="s">
        <v>94</v>
      </c>
      <c r="H47" t="s">
        <v>524</v>
      </c>
      <c r="I47" t="s">
        <v>525</v>
      </c>
      <c r="J47" t="s">
        <v>63</v>
      </c>
      <c r="K47" t="s">
        <v>526</v>
      </c>
      <c r="L47" t="s">
        <v>52</v>
      </c>
      <c r="M47" t="s">
        <v>527</v>
      </c>
    </row>
    <row r="48" spans="1:15" x14ac:dyDescent="0.3">
      <c r="A48" t="s">
        <v>528</v>
      </c>
      <c r="B48" t="s">
        <v>529</v>
      </c>
      <c r="C48" t="s">
        <v>530</v>
      </c>
      <c r="D48" t="s">
        <v>531</v>
      </c>
      <c r="E48" t="s">
        <v>532</v>
      </c>
      <c r="F48" t="s">
        <v>205</v>
      </c>
      <c r="G48" t="s">
        <v>60</v>
      </c>
      <c r="H48" t="s">
        <v>533</v>
      </c>
      <c r="I48" t="s">
        <v>534</v>
      </c>
      <c r="J48" t="s">
        <v>208</v>
      </c>
      <c r="K48" t="s">
        <v>535</v>
      </c>
      <c r="L48" t="s">
        <v>52</v>
      </c>
      <c r="M48" t="s">
        <v>536</v>
      </c>
    </row>
    <row r="49" spans="1:15" x14ac:dyDescent="0.3">
      <c r="A49" t="s">
        <v>537</v>
      </c>
      <c r="B49" t="s">
        <v>538</v>
      </c>
      <c r="C49" t="s">
        <v>539</v>
      </c>
      <c r="D49" t="s">
        <v>540</v>
      </c>
      <c r="E49" t="s">
        <v>541</v>
      </c>
      <c r="F49" t="s">
        <v>128</v>
      </c>
      <c r="G49" t="s">
        <v>105</v>
      </c>
      <c r="H49" t="s">
        <v>542</v>
      </c>
      <c r="I49" t="s">
        <v>543</v>
      </c>
      <c r="J49" t="s">
        <v>131</v>
      </c>
      <c r="K49" t="s">
        <v>544</v>
      </c>
      <c r="L49" t="s">
        <v>52</v>
      </c>
      <c r="M49" t="s">
        <v>545</v>
      </c>
    </row>
    <row r="50" spans="1:15" x14ac:dyDescent="0.3">
      <c r="A50" t="s">
        <v>546</v>
      </c>
      <c r="B50" t="s">
        <v>547</v>
      </c>
      <c r="C50" t="s">
        <v>548</v>
      </c>
      <c r="D50" t="s">
        <v>549</v>
      </c>
      <c r="E50" t="s">
        <v>550</v>
      </c>
      <c r="F50" t="s">
        <v>551</v>
      </c>
      <c r="G50" t="s">
        <v>94</v>
      </c>
      <c r="H50" t="s">
        <v>552</v>
      </c>
      <c r="I50" t="s">
        <v>553</v>
      </c>
      <c r="J50" t="s">
        <v>554</v>
      </c>
      <c r="K50" t="s">
        <v>555</v>
      </c>
      <c r="L50" t="s">
        <v>52</v>
      </c>
      <c r="M50" t="s">
        <v>556</v>
      </c>
    </row>
    <row r="51" spans="1:15" x14ac:dyDescent="0.3">
      <c r="A51" t="s">
        <v>557</v>
      </c>
      <c r="B51" t="s">
        <v>558</v>
      </c>
      <c r="C51" t="s">
        <v>559</v>
      </c>
      <c r="D51" t="s">
        <v>560</v>
      </c>
      <c r="E51" t="s">
        <v>561</v>
      </c>
      <c r="F51" t="s">
        <v>71</v>
      </c>
      <c r="G51" t="s">
        <v>60</v>
      </c>
      <c r="H51" t="s">
        <v>562</v>
      </c>
      <c r="I51" t="s">
        <v>563</v>
      </c>
      <c r="J51" t="s">
        <v>75</v>
      </c>
      <c r="K51" t="s">
        <v>564</v>
      </c>
      <c r="L51" t="s">
        <v>52</v>
      </c>
      <c r="M51" t="s">
        <v>565</v>
      </c>
    </row>
    <row r="52" spans="1:15" x14ac:dyDescent="0.3">
      <c r="A52" t="s">
        <v>566</v>
      </c>
      <c r="B52" t="s">
        <v>567</v>
      </c>
      <c r="C52" t="s">
        <v>568</v>
      </c>
      <c r="D52" t="s">
        <v>569</v>
      </c>
      <c r="E52" t="s">
        <v>570</v>
      </c>
      <c r="F52" t="s">
        <v>117</v>
      </c>
      <c r="G52" t="s">
        <v>72</v>
      </c>
      <c r="H52" t="s">
        <v>571</v>
      </c>
      <c r="I52" t="s">
        <v>572</v>
      </c>
      <c r="J52" t="s">
        <v>120</v>
      </c>
      <c r="K52" t="s">
        <v>573</v>
      </c>
      <c r="L52" t="s">
        <v>52</v>
      </c>
      <c r="M52" t="s">
        <v>574</v>
      </c>
    </row>
    <row r="53" spans="1:15" x14ac:dyDescent="0.3">
      <c r="A53" t="s">
        <v>575</v>
      </c>
      <c r="B53" t="s">
        <v>576</v>
      </c>
      <c r="C53" t="s">
        <v>577</v>
      </c>
      <c r="D53" t="s">
        <v>578</v>
      </c>
      <c r="E53" t="s">
        <v>579</v>
      </c>
      <c r="F53" t="s">
        <v>580</v>
      </c>
      <c r="G53" t="s">
        <v>47</v>
      </c>
      <c r="H53" t="s">
        <v>581</v>
      </c>
      <c r="I53" t="s">
        <v>582</v>
      </c>
      <c r="J53" t="s">
        <v>583</v>
      </c>
      <c r="K53" t="s">
        <v>584</v>
      </c>
      <c r="L53" t="s">
        <v>52</v>
      </c>
      <c r="M53" t="s">
        <v>585</v>
      </c>
    </row>
    <row r="54" spans="1:15" x14ac:dyDescent="0.3">
      <c r="A54" t="s">
        <v>586</v>
      </c>
      <c r="B54" t="s">
        <v>587</v>
      </c>
      <c r="C54" t="s">
        <v>588</v>
      </c>
      <c r="D54" t="s">
        <v>589</v>
      </c>
      <c r="E54" t="s">
        <v>590</v>
      </c>
      <c r="F54" t="s">
        <v>104</v>
      </c>
      <c r="G54" t="s">
        <v>72</v>
      </c>
      <c r="H54" t="s">
        <v>591</v>
      </c>
      <c r="I54" t="s">
        <v>592</v>
      </c>
      <c r="J54" t="s">
        <v>108</v>
      </c>
      <c r="K54" t="s">
        <v>593</v>
      </c>
      <c r="L54" t="s">
        <v>52</v>
      </c>
      <c r="M54" t="s">
        <v>594</v>
      </c>
      <c r="N54" t="s">
        <v>595</v>
      </c>
    </row>
    <row r="55" spans="1:15" x14ac:dyDescent="0.3">
      <c r="A55" t="s">
        <v>596</v>
      </c>
      <c r="B55" t="s">
        <v>597</v>
      </c>
      <c r="C55" t="s">
        <v>598</v>
      </c>
      <c r="D55" t="s">
        <v>599</v>
      </c>
      <c r="E55" t="s">
        <v>600</v>
      </c>
      <c r="F55" t="s">
        <v>104</v>
      </c>
      <c r="G55" t="s">
        <v>94</v>
      </c>
      <c r="H55" t="s">
        <v>601</v>
      </c>
      <c r="I55" t="s">
        <v>336</v>
      </c>
      <c r="J55" t="s">
        <v>108</v>
      </c>
      <c r="K55" t="s">
        <v>602</v>
      </c>
      <c r="L55" t="s">
        <v>52</v>
      </c>
      <c r="M55" t="s">
        <v>603</v>
      </c>
      <c r="N55" t="s">
        <v>604</v>
      </c>
    </row>
    <row r="56" spans="1:15" x14ac:dyDescent="0.3">
      <c r="A56" t="s">
        <v>605</v>
      </c>
      <c r="B56" t="s">
        <v>606</v>
      </c>
      <c r="C56" t="s">
        <v>607</v>
      </c>
      <c r="D56" t="s">
        <v>608</v>
      </c>
      <c r="E56" t="s">
        <v>609</v>
      </c>
      <c r="F56" t="s">
        <v>610</v>
      </c>
      <c r="G56" t="s">
        <v>94</v>
      </c>
      <c r="J56" t="s">
        <v>611</v>
      </c>
      <c r="K56" t="s">
        <v>612</v>
      </c>
      <c r="L56" t="s">
        <v>52</v>
      </c>
      <c r="M56" t="s">
        <v>613</v>
      </c>
    </row>
    <row r="57" spans="1:15" x14ac:dyDescent="0.3">
      <c r="A57" t="s">
        <v>614</v>
      </c>
      <c r="B57" t="s">
        <v>615</v>
      </c>
      <c r="C57" t="s">
        <v>548</v>
      </c>
      <c r="D57" t="s">
        <v>616</v>
      </c>
      <c r="E57" t="s">
        <v>617</v>
      </c>
      <c r="F57" t="s">
        <v>618</v>
      </c>
      <c r="G57" t="s">
        <v>60</v>
      </c>
      <c r="H57" t="s">
        <v>619</v>
      </c>
      <c r="I57" t="s">
        <v>620</v>
      </c>
      <c r="J57" t="s">
        <v>621</v>
      </c>
      <c r="K57" t="s">
        <v>622</v>
      </c>
      <c r="L57" t="s">
        <v>52</v>
      </c>
      <c r="M57" t="s">
        <v>623</v>
      </c>
    </row>
    <row r="58" spans="1:15" x14ac:dyDescent="0.3">
      <c r="A58" t="s">
        <v>624</v>
      </c>
      <c r="B58" t="s">
        <v>625</v>
      </c>
      <c r="C58" t="s">
        <v>626</v>
      </c>
      <c r="D58" t="s">
        <v>627</v>
      </c>
      <c r="E58" t="s">
        <v>628</v>
      </c>
      <c r="F58" t="s">
        <v>273</v>
      </c>
      <c r="G58" t="s">
        <v>72</v>
      </c>
      <c r="H58" t="s">
        <v>629</v>
      </c>
      <c r="I58" t="s">
        <v>630</v>
      </c>
      <c r="J58" t="s">
        <v>276</v>
      </c>
      <c r="K58" t="s">
        <v>631</v>
      </c>
      <c r="L58" t="s">
        <v>52</v>
      </c>
      <c r="M58" t="s">
        <v>632</v>
      </c>
    </row>
    <row r="59" spans="1:15" x14ac:dyDescent="0.3">
      <c r="A59" t="s">
        <v>633</v>
      </c>
      <c r="B59" t="s">
        <v>634</v>
      </c>
      <c r="C59" t="s">
        <v>635</v>
      </c>
      <c r="D59" t="s">
        <v>636</v>
      </c>
      <c r="E59" t="s">
        <v>637</v>
      </c>
      <c r="F59" t="s">
        <v>638</v>
      </c>
      <c r="G59" t="s">
        <v>193</v>
      </c>
      <c r="H59" t="s">
        <v>639</v>
      </c>
      <c r="I59" t="s">
        <v>640</v>
      </c>
      <c r="J59" t="s">
        <v>641</v>
      </c>
      <c r="K59" t="s">
        <v>642</v>
      </c>
      <c r="L59" t="s">
        <v>52</v>
      </c>
      <c r="M59" t="s">
        <v>643</v>
      </c>
      <c r="O59" t="s">
        <v>644</v>
      </c>
    </row>
    <row r="60" spans="1:15" x14ac:dyDescent="0.3">
      <c r="A60" t="s">
        <v>645</v>
      </c>
      <c r="B60" t="s">
        <v>646</v>
      </c>
      <c r="C60" t="s">
        <v>647</v>
      </c>
      <c r="D60" t="s">
        <v>648</v>
      </c>
      <c r="E60" t="s">
        <v>649</v>
      </c>
      <c r="F60" t="s">
        <v>117</v>
      </c>
      <c r="G60" t="s">
        <v>60</v>
      </c>
      <c r="H60" t="s">
        <v>650</v>
      </c>
      <c r="I60" t="s">
        <v>651</v>
      </c>
      <c r="J60" t="s">
        <v>120</v>
      </c>
      <c r="K60" t="s">
        <v>652</v>
      </c>
      <c r="L60" t="s">
        <v>52</v>
      </c>
      <c r="M60" t="s">
        <v>653</v>
      </c>
    </row>
    <row r="61" spans="1:15" x14ac:dyDescent="0.3">
      <c r="A61" t="s">
        <v>654</v>
      </c>
      <c r="B61" t="s">
        <v>655</v>
      </c>
      <c r="C61" t="s">
        <v>656</v>
      </c>
      <c r="D61" t="s">
        <v>657</v>
      </c>
      <c r="E61" t="s">
        <v>658</v>
      </c>
      <c r="F61" t="s">
        <v>261</v>
      </c>
      <c r="G61" t="s">
        <v>94</v>
      </c>
      <c r="H61" t="s">
        <v>659</v>
      </c>
      <c r="I61" t="s">
        <v>263</v>
      </c>
      <c r="J61" t="s">
        <v>264</v>
      </c>
      <c r="K61" t="s">
        <v>660</v>
      </c>
      <c r="L61" t="s">
        <v>52</v>
      </c>
      <c r="M61" t="s">
        <v>661</v>
      </c>
      <c r="N61" t="s">
        <v>267</v>
      </c>
    </row>
    <row r="62" spans="1:15" x14ac:dyDescent="0.3">
      <c r="A62" t="s">
        <v>662</v>
      </c>
      <c r="B62" t="s">
        <v>663</v>
      </c>
      <c r="C62" t="s">
        <v>664</v>
      </c>
      <c r="D62" t="s">
        <v>665</v>
      </c>
      <c r="E62" t="s">
        <v>666</v>
      </c>
      <c r="F62" t="s">
        <v>59</v>
      </c>
      <c r="G62" t="s">
        <v>60</v>
      </c>
      <c r="H62" t="s">
        <v>667</v>
      </c>
      <c r="I62" t="s">
        <v>668</v>
      </c>
      <c r="J62" t="s">
        <v>63</v>
      </c>
      <c r="K62" t="s">
        <v>669</v>
      </c>
      <c r="L62" t="s">
        <v>52</v>
      </c>
      <c r="M62" t="s">
        <v>670</v>
      </c>
    </row>
    <row r="63" spans="1:15" x14ac:dyDescent="0.3">
      <c r="A63" t="s">
        <v>671</v>
      </c>
      <c r="B63" t="s">
        <v>672</v>
      </c>
      <c r="C63" t="s">
        <v>673</v>
      </c>
      <c r="D63" t="s">
        <v>674</v>
      </c>
      <c r="E63" t="s">
        <v>675</v>
      </c>
      <c r="F63" t="s">
        <v>676</v>
      </c>
      <c r="G63" t="s">
        <v>60</v>
      </c>
      <c r="H63" t="s">
        <v>677</v>
      </c>
      <c r="I63" t="s">
        <v>678</v>
      </c>
      <c r="J63" t="s">
        <v>679</v>
      </c>
      <c r="K63" t="s">
        <v>680</v>
      </c>
      <c r="L63" t="s">
        <v>52</v>
      </c>
      <c r="M63" t="s">
        <v>681</v>
      </c>
    </row>
    <row r="64" spans="1:15" x14ac:dyDescent="0.3">
      <c r="A64" t="s">
        <v>682</v>
      </c>
      <c r="B64" t="s">
        <v>683</v>
      </c>
      <c r="C64" t="s">
        <v>684</v>
      </c>
      <c r="D64" t="s">
        <v>685</v>
      </c>
      <c r="E64" t="s">
        <v>686</v>
      </c>
      <c r="F64" t="s">
        <v>192</v>
      </c>
      <c r="G64" t="s">
        <v>687</v>
      </c>
      <c r="H64" t="s">
        <v>688</v>
      </c>
      <c r="I64" t="s">
        <v>689</v>
      </c>
      <c r="J64" t="s">
        <v>196</v>
      </c>
      <c r="K64" t="s">
        <v>690</v>
      </c>
      <c r="L64" t="s">
        <v>52</v>
      </c>
      <c r="M64" t="s">
        <v>691</v>
      </c>
      <c r="N64" t="s">
        <v>692</v>
      </c>
    </row>
    <row r="65" spans="1:15" x14ac:dyDescent="0.3">
      <c r="A65" t="s">
        <v>693</v>
      </c>
      <c r="B65" t="s">
        <v>694</v>
      </c>
      <c r="C65" t="s">
        <v>695</v>
      </c>
      <c r="D65" t="s">
        <v>696</v>
      </c>
      <c r="E65" t="s">
        <v>697</v>
      </c>
      <c r="F65" t="s">
        <v>676</v>
      </c>
      <c r="G65" t="s">
        <v>60</v>
      </c>
      <c r="H65" t="s">
        <v>698</v>
      </c>
      <c r="I65" t="s">
        <v>678</v>
      </c>
      <c r="J65" t="s">
        <v>679</v>
      </c>
      <c r="K65" t="s">
        <v>699</v>
      </c>
      <c r="L65" t="s">
        <v>52</v>
      </c>
      <c r="M65" t="s">
        <v>700</v>
      </c>
    </row>
    <row r="66" spans="1:15" x14ac:dyDescent="0.3">
      <c r="A66" t="s">
        <v>701</v>
      </c>
      <c r="B66" t="s">
        <v>702</v>
      </c>
      <c r="C66" t="s">
        <v>703</v>
      </c>
      <c r="D66" t="s">
        <v>704</v>
      </c>
      <c r="E66" t="s">
        <v>705</v>
      </c>
      <c r="F66" t="s">
        <v>706</v>
      </c>
      <c r="G66" t="s">
        <v>94</v>
      </c>
      <c r="H66" t="s">
        <v>707</v>
      </c>
      <c r="I66" t="s">
        <v>708</v>
      </c>
      <c r="J66" t="s">
        <v>709</v>
      </c>
      <c r="K66" t="s">
        <v>710</v>
      </c>
      <c r="L66" t="s">
        <v>52</v>
      </c>
      <c r="M66" t="s">
        <v>711</v>
      </c>
    </row>
    <row r="67" spans="1:15" x14ac:dyDescent="0.3">
      <c r="A67" t="s">
        <v>712</v>
      </c>
      <c r="B67" t="s">
        <v>713</v>
      </c>
      <c r="C67" t="s">
        <v>714</v>
      </c>
      <c r="D67" t="s">
        <v>715</v>
      </c>
      <c r="E67" t="s">
        <v>716</v>
      </c>
      <c r="F67" t="s">
        <v>717</v>
      </c>
      <c r="G67" t="s">
        <v>60</v>
      </c>
      <c r="H67" t="s">
        <v>718</v>
      </c>
      <c r="I67" t="s">
        <v>689</v>
      </c>
      <c r="J67" t="s">
        <v>719</v>
      </c>
      <c r="K67" t="s">
        <v>720</v>
      </c>
      <c r="L67" t="s">
        <v>52</v>
      </c>
      <c r="M67" t="s">
        <v>721</v>
      </c>
      <c r="N67" t="s">
        <v>722</v>
      </c>
    </row>
    <row r="68" spans="1:15" x14ac:dyDescent="0.3">
      <c r="A68" t="s">
        <v>723</v>
      </c>
      <c r="B68" t="s">
        <v>724</v>
      </c>
      <c r="C68" t="s">
        <v>725</v>
      </c>
      <c r="D68" t="s">
        <v>726</v>
      </c>
      <c r="E68" t="s">
        <v>727</v>
      </c>
      <c r="F68" t="s">
        <v>431</v>
      </c>
      <c r="G68" t="s">
        <v>72</v>
      </c>
      <c r="H68" t="s">
        <v>728</v>
      </c>
      <c r="I68" t="s">
        <v>455</v>
      </c>
      <c r="J68" t="s">
        <v>434</v>
      </c>
      <c r="K68" t="s">
        <v>729</v>
      </c>
      <c r="L68" t="s">
        <v>52</v>
      </c>
      <c r="M68" t="s">
        <v>730</v>
      </c>
    </row>
    <row r="69" spans="1:15" x14ac:dyDescent="0.3">
      <c r="A69" t="s">
        <v>731</v>
      </c>
      <c r="B69" t="s">
        <v>732</v>
      </c>
      <c r="C69" t="s">
        <v>733</v>
      </c>
      <c r="D69" t="s">
        <v>734</v>
      </c>
      <c r="E69" t="s">
        <v>735</v>
      </c>
      <c r="F69" t="s">
        <v>205</v>
      </c>
      <c r="G69" t="s">
        <v>94</v>
      </c>
      <c r="H69" t="s">
        <v>736</v>
      </c>
      <c r="I69" t="s">
        <v>737</v>
      </c>
      <c r="J69" t="s">
        <v>208</v>
      </c>
      <c r="K69" t="s">
        <v>738</v>
      </c>
      <c r="L69" t="s">
        <v>52</v>
      </c>
      <c r="M69" t="s">
        <v>739</v>
      </c>
    </row>
    <row r="70" spans="1:15" x14ac:dyDescent="0.3">
      <c r="A70" t="s">
        <v>740</v>
      </c>
      <c r="B70" t="s">
        <v>741</v>
      </c>
      <c r="C70" t="s">
        <v>742</v>
      </c>
      <c r="D70" t="s">
        <v>743</v>
      </c>
      <c r="E70" t="s">
        <v>744</v>
      </c>
      <c r="F70" t="s">
        <v>104</v>
      </c>
      <c r="G70" t="s">
        <v>94</v>
      </c>
      <c r="H70" t="s">
        <v>745</v>
      </c>
      <c r="I70" t="s">
        <v>746</v>
      </c>
      <c r="J70" t="s">
        <v>108</v>
      </c>
      <c r="K70" t="s">
        <v>747</v>
      </c>
      <c r="L70" t="s">
        <v>52</v>
      </c>
      <c r="M70" t="s">
        <v>748</v>
      </c>
      <c r="N70" t="s">
        <v>749</v>
      </c>
    </row>
    <row r="71" spans="1:15" x14ac:dyDescent="0.3">
      <c r="A71" t="s">
        <v>750</v>
      </c>
      <c r="B71" t="s">
        <v>751</v>
      </c>
      <c r="C71" t="s">
        <v>752</v>
      </c>
      <c r="D71" t="s">
        <v>753</v>
      </c>
      <c r="E71" t="s">
        <v>754</v>
      </c>
      <c r="F71" t="s">
        <v>59</v>
      </c>
      <c r="G71" t="s">
        <v>60</v>
      </c>
      <c r="H71" t="s">
        <v>755</v>
      </c>
      <c r="I71" t="s">
        <v>756</v>
      </c>
      <c r="J71" t="s">
        <v>63</v>
      </c>
      <c r="K71" t="s">
        <v>757</v>
      </c>
      <c r="L71" t="s">
        <v>52</v>
      </c>
      <c r="M71" t="s">
        <v>758</v>
      </c>
    </row>
    <row r="72" spans="1:15" x14ac:dyDescent="0.3">
      <c r="A72" t="s">
        <v>759</v>
      </c>
      <c r="B72" t="s">
        <v>760</v>
      </c>
      <c r="C72" t="s">
        <v>761</v>
      </c>
      <c r="D72" t="s">
        <v>762</v>
      </c>
      <c r="E72" t="s">
        <v>763</v>
      </c>
      <c r="F72" t="s">
        <v>764</v>
      </c>
      <c r="G72" t="s">
        <v>60</v>
      </c>
      <c r="H72" t="s">
        <v>765</v>
      </c>
      <c r="I72" t="s">
        <v>474</v>
      </c>
      <c r="J72" t="s">
        <v>766</v>
      </c>
      <c r="K72" t="s">
        <v>767</v>
      </c>
      <c r="L72" t="s">
        <v>52</v>
      </c>
      <c r="M72" t="s">
        <v>768</v>
      </c>
    </row>
    <row r="73" spans="1:15" x14ac:dyDescent="0.3">
      <c r="A73" t="s">
        <v>769</v>
      </c>
      <c r="B73" t="s">
        <v>770</v>
      </c>
      <c r="C73" t="s">
        <v>771</v>
      </c>
      <c r="D73" t="s">
        <v>772</v>
      </c>
      <c r="E73" t="s">
        <v>773</v>
      </c>
      <c r="F73" t="s">
        <v>431</v>
      </c>
      <c r="G73" t="s">
        <v>687</v>
      </c>
      <c r="H73" t="s">
        <v>774</v>
      </c>
      <c r="I73" t="s">
        <v>775</v>
      </c>
      <c r="J73" t="s">
        <v>434</v>
      </c>
      <c r="K73" t="s">
        <v>776</v>
      </c>
      <c r="L73" t="s">
        <v>52</v>
      </c>
      <c r="M73" t="s">
        <v>777</v>
      </c>
    </row>
    <row r="74" spans="1:15" x14ac:dyDescent="0.3">
      <c r="A74" t="s">
        <v>778</v>
      </c>
      <c r="B74" t="s">
        <v>779</v>
      </c>
      <c r="C74" t="s">
        <v>780</v>
      </c>
      <c r="D74" t="s">
        <v>781</v>
      </c>
      <c r="E74" t="s">
        <v>782</v>
      </c>
      <c r="F74" t="s">
        <v>783</v>
      </c>
      <c r="G74" t="s">
        <v>105</v>
      </c>
      <c r="H74" t="s">
        <v>784</v>
      </c>
      <c r="I74" t="s">
        <v>195</v>
      </c>
      <c r="J74" t="s">
        <v>785</v>
      </c>
      <c r="K74" t="s">
        <v>786</v>
      </c>
      <c r="L74" t="s">
        <v>52</v>
      </c>
      <c r="M74" t="s">
        <v>787</v>
      </c>
      <c r="O74" t="s">
        <v>788</v>
      </c>
    </row>
    <row r="75" spans="1:15" x14ac:dyDescent="0.3">
      <c r="A75" t="s">
        <v>789</v>
      </c>
      <c r="B75" t="s">
        <v>790</v>
      </c>
      <c r="C75" t="s">
        <v>791</v>
      </c>
      <c r="D75" t="s">
        <v>792</v>
      </c>
      <c r="E75" t="s">
        <v>793</v>
      </c>
      <c r="F75" t="s">
        <v>794</v>
      </c>
      <c r="G75" t="s">
        <v>94</v>
      </c>
      <c r="H75" t="s">
        <v>795</v>
      </c>
      <c r="I75" t="s">
        <v>796</v>
      </c>
      <c r="J75" t="s">
        <v>797</v>
      </c>
      <c r="K75" t="s">
        <v>798</v>
      </c>
      <c r="L75" t="s">
        <v>52</v>
      </c>
      <c r="M75" t="s">
        <v>799</v>
      </c>
    </row>
    <row r="76" spans="1:15" x14ac:dyDescent="0.3">
      <c r="A76" t="s">
        <v>800</v>
      </c>
      <c r="B76" t="s">
        <v>801</v>
      </c>
      <c r="C76" t="s">
        <v>802</v>
      </c>
      <c r="D76" t="s">
        <v>803</v>
      </c>
      <c r="E76" t="s">
        <v>804</v>
      </c>
      <c r="F76" t="s">
        <v>192</v>
      </c>
      <c r="G76" t="s">
        <v>687</v>
      </c>
      <c r="H76" t="s">
        <v>805</v>
      </c>
      <c r="I76" t="s">
        <v>689</v>
      </c>
      <c r="J76" t="s">
        <v>196</v>
      </c>
      <c r="K76" t="s">
        <v>806</v>
      </c>
      <c r="L76" t="s">
        <v>52</v>
      </c>
      <c r="M76" t="s">
        <v>807</v>
      </c>
      <c r="N76" t="s">
        <v>692</v>
      </c>
    </row>
    <row r="77" spans="1:15" x14ac:dyDescent="0.3">
      <c r="A77" t="s">
        <v>808</v>
      </c>
      <c r="B77" t="s">
        <v>809</v>
      </c>
      <c r="C77" t="s">
        <v>810</v>
      </c>
      <c r="D77" t="s">
        <v>811</v>
      </c>
      <c r="E77" t="s">
        <v>812</v>
      </c>
      <c r="F77" t="s">
        <v>104</v>
      </c>
      <c r="G77" t="s">
        <v>60</v>
      </c>
      <c r="H77" t="s">
        <v>813</v>
      </c>
      <c r="I77" t="s">
        <v>464</v>
      </c>
      <c r="J77" t="s">
        <v>108</v>
      </c>
      <c r="K77" t="s">
        <v>814</v>
      </c>
      <c r="L77" t="s">
        <v>52</v>
      </c>
      <c r="M77" t="s">
        <v>815</v>
      </c>
      <c r="N77" t="s">
        <v>467</v>
      </c>
    </row>
    <row r="78" spans="1:15" x14ac:dyDescent="0.3">
      <c r="A78" t="s">
        <v>816</v>
      </c>
      <c r="B78" t="s">
        <v>817</v>
      </c>
      <c r="C78" t="s">
        <v>818</v>
      </c>
      <c r="D78" t="s">
        <v>819</v>
      </c>
      <c r="E78" t="s">
        <v>820</v>
      </c>
      <c r="F78" t="s">
        <v>59</v>
      </c>
      <c r="G78" t="s">
        <v>72</v>
      </c>
      <c r="H78" t="s">
        <v>821</v>
      </c>
      <c r="I78" t="s">
        <v>822</v>
      </c>
      <c r="J78" t="s">
        <v>63</v>
      </c>
      <c r="K78" t="s">
        <v>823</v>
      </c>
      <c r="L78" t="s">
        <v>52</v>
      </c>
      <c r="M78" t="s">
        <v>824</v>
      </c>
    </row>
    <row r="79" spans="1:15" x14ac:dyDescent="0.3">
      <c r="A79" t="s">
        <v>825</v>
      </c>
      <c r="B79" t="s">
        <v>826</v>
      </c>
      <c r="C79" t="s">
        <v>827</v>
      </c>
      <c r="D79" t="s">
        <v>828</v>
      </c>
      <c r="E79" t="s">
        <v>829</v>
      </c>
      <c r="F79" t="s">
        <v>117</v>
      </c>
      <c r="G79" t="s">
        <v>94</v>
      </c>
      <c r="H79" t="s">
        <v>830</v>
      </c>
      <c r="I79" t="s">
        <v>831</v>
      </c>
      <c r="J79" t="s">
        <v>120</v>
      </c>
      <c r="K79" t="s">
        <v>832</v>
      </c>
      <c r="L79" t="s">
        <v>52</v>
      </c>
      <c r="M79" t="s">
        <v>833</v>
      </c>
    </row>
    <row r="80" spans="1:15" x14ac:dyDescent="0.3">
      <c r="A80" t="s">
        <v>834</v>
      </c>
      <c r="B80" t="s">
        <v>835</v>
      </c>
      <c r="C80" t="s">
        <v>836</v>
      </c>
      <c r="D80" t="s">
        <v>837</v>
      </c>
      <c r="E80" t="s">
        <v>838</v>
      </c>
      <c r="F80" t="s">
        <v>839</v>
      </c>
      <c r="G80" t="s">
        <v>47</v>
      </c>
      <c r="H80" t="s">
        <v>840</v>
      </c>
      <c r="I80" t="s">
        <v>336</v>
      </c>
      <c r="J80" t="s">
        <v>841</v>
      </c>
      <c r="K80" t="s">
        <v>842</v>
      </c>
      <c r="L80" t="s">
        <v>52</v>
      </c>
      <c r="M80" t="s">
        <v>843</v>
      </c>
      <c r="O80" t="s">
        <v>844</v>
      </c>
    </row>
    <row r="81" spans="1:15" x14ac:dyDescent="0.3">
      <c r="A81" t="s">
        <v>845</v>
      </c>
      <c r="B81" t="s">
        <v>846</v>
      </c>
      <c r="C81" t="s">
        <v>847</v>
      </c>
      <c r="D81" t="s">
        <v>848</v>
      </c>
      <c r="E81" t="s">
        <v>849</v>
      </c>
      <c r="F81" t="s">
        <v>117</v>
      </c>
      <c r="G81" t="s">
        <v>60</v>
      </c>
      <c r="H81" t="s">
        <v>850</v>
      </c>
      <c r="I81" t="s">
        <v>851</v>
      </c>
      <c r="J81" t="s">
        <v>120</v>
      </c>
      <c r="K81" t="s">
        <v>852</v>
      </c>
      <c r="L81" t="s">
        <v>52</v>
      </c>
      <c r="M81" t="s">
        <v>853</v>
      </c>
    </row>
    <row r="82" spans="1:15" x14ac:dyDescent="0.3">
      <c r="A82" t="s">
        <v>854</v>
      </c>
      <c r="B82" t="s">
        <v>855</v>
      </c>
      <c r="C82" t="s">
        <v>856</v>
      </c>
      <c r="D82" t="s">
        <v>857</v>
      </c>
      <c r="E82" t="s">
        <v>858</v>
      </c>
      <c r="F82" t="s">
        <v>104</v>
      </c>
      <c r="G82" t="s">
        <v>105</v>
      </c>
      <c r="H82" t="s">
        <v>859</v>
      </c>
      <c r="I82" t="s">
        <v>860</v>
      </c>
      <c r="J82" t="s">
        <v>108</v>
      </c>
      <c r="K82" t="s">
        <v>861</v>
      </c>
      <c r="L82" t="s">
        <v>52</v>
      </c>
      <c r="M82" t="s">
        <v>862</v>
      </c>
      <c r="N82" t="s">
        <v>863</v>
      </c>
    </row>
    <row r="83" spans="1:15" x14ac:dyDescent="0.3">
      <c r="A83" t="s">
        <v>864</v>
      </c>
      <c r="B83" t="s">
        <v>865</v>
      </c>
      <c r="C83" t="s">
        <v>866</v>
      </c>
      <c r="D83" t="s">
        <v>867</v>
      </c>
      <c r="E83" t="s">
        <v>868</v>
      </c>
      <c r="F83" t="s">
        <v>869</v>
      </c>
      <c r="G83" t="s">
        <v>94</v>
      </c>
      <c r="H83" t="s">
        <v>870</v>
      </c>
      <c r="I83" t="s">
        <v>871</v>
      </c>
      <c r="J83" t="s">
        <v>872</v>
      </c>
      <c r="K83" t="s">
        <v>873</v>
      </c>
      <c r="L83" t="s">
        <v>52</v>
      </c>
      <c r="M83" t="s">
        <v>874</v>
      </c>
    </row>
    <row r="84" spans="1:15" x14ac:dyDescent="0.3">
      <c r="A84" t="s">
        <v>875</v>
      </c>
      <c r="B84" t="s">
        <v>876</v>
      </c>
      <c r="C84" t="s">
        <v>877</v>
      </c>
      <c r="D84" t="s">
        <v>878</v>
      </c>
      <c r="E84" t="s">
        <v>879</v>
      </c>
      <c r="F84" t="s">
        <v>128</v>
      </c>
      <c r="G84" t="s">
        <v>687</v>
      </c>
      <c r="H84" t="s">
        <v>880</v>
      </c>
      <c r="I84" t="s">
        <v>881</v>
      </c>
      <c r="J84" t="s">
        <v>131</v>
      </c>
      <c r="K84" t="s">
        <v>882</v>
      </c>
      <c r="L84" t="s">
        <v>52</v>
      </c>
      <c r="M84" t="s">
        <v>883</v>
      </c>
    </row>
    <row r="85" spans="1:15" x14ac:dyDescent="0.3">
      <c r="A85" t="s">
        <v>884</v>
      </c>
      <c r="B85" t="s">
        <v>885</v>
      </c>
      <c r="C85" t="s">
        <v>886</v>
      </c>
      <c r="D85" t="s">
        <v>887</v>
      </c>
      <c r="E85" t="s">
        <v>888</v>
      </c>
      <c r="F85" t="s">
        <v>354</v>
      </c>
      <c r="G85" t="s">
        <v>94</v>
      </c>
      <c r="H85" t="s">
        <v>889</v>
      </c>
      <c r="I85" t="s">
        <v>890</v>
      </c>
      <c r="J85" t="s">
        <v>356</v>
      </c>
      <c r="K85" t="s">
        <v>891</v>
      </c>
      <c r="L85" t="s">
        <v>52</v>
      </c>
      <c r="M85" t="s">
        <v>892</v>
      </c>
    </row>
    <row r="86" spans="1:15" x14ac:dyDescent="0.3">
      <c r="A86" t="s">
        <v>893</v>
      </c>
      <c r="B86" t="s">
        <v>894</v>
      </c>
      <c r="C86" t="s">
        <v>895</v>
      </c>
      <c r="D86" t="s">
        <v>896</v>
      </c>
      <c r="E86" t="s">
        <v>897</v>
      </c>
      <c r="F86" t="s">
        <v>71</v>
      </c>
      <c r="G86" t="s">
        <v>94</v>
      </c>
      <c r="H86" t="s">
        <v>898</v>
      </c>
      <c r="I86" t="s">
        <v>899</v>
      </c>
      <c r="J86" t="s">
        <v>75</v>
      </c>
      <c r="K86" t="s">
        <v>900</v>
      </c>
      <c r="L86" t="s">
        <v>52</v>
      </c>
      <c r="M86" t="s">
        <v>901</v>
      </c>
    </row>
    <row r="87" spans="1:15" x14ac:dyDescent="0.3">
      <c r="A87" t="s">
        <v>902</v>
      </c>
      <c r="B87" t="s">
        <v>903</v>
      </c>
      <c r="C87" t="s">
        <v>904</v>
      </c>
      <c r="D87" t="s">
        <v>905</v>
      </c>
      <c r="E87" t="s">
        <v>906</v>
      </c>
      <c r="F87" t="s">
        <v>431</v>
      </c>
      <c r="G87" t="s">
        <v>47</v>
      </c>
      <c r="H87" t="s">
        <v>907</v>
      </c>
      <c r="I87" t="s">
        <v>336</v>
      </c>
      <c r="J87" t="s">
        <v>434</v>
      </c>
      <c r="K87" t="s">
        <v>908</v>
      </c>
      <c r="L87" t="s">
        <v>52</v>
      </c>
      <c r="M87" t="s">
        <v>909</v>
      </c>
    </row>
    <row r="88" spans="1:15" x14ac:dyDescent="0.3">
      <c r="A88" t="s">
        <v>910</v>
      </c>
      <c r="B88" t="s">
        <v>911</v>
      </c>
      <c r="C88" t="s">
        <v>912</v>
      </c>
      <c r="D88" t="s">
        <v>913</v>
      </c>
      <c r="E88" t="s">
        <v>914</v>
      </c>
      <c r="F88" t="s">
        <v>71</v>
      </c>
      <c r="G88" t="s">
        <v>94</v>
      </c>
      <c r="H88" t="s">
        <v>915</v>
      </c>
      <c r="I88" t="s">
        <v>916</v>
      </c>
      <c r="J88" t="s">
        <v>75</v>
      </c>
      <c r="K88" t="s">
        <v>917</v>
      </c>
      <c r="L88" t="s">
        <v>52</v>
      </c>
      <c r="M88" t="s">
        <v>918</v>
      </c>
    </row>
    <row r="89" spans="1:15" x14ac:dyDescent="0.3">
      <c r="A89" t="s">
        <v>919</v>
      </c>
      <c r="B89" t="s">
        <v>920</v>
      </c>
      <c r="C89" t="s">
        <v>921</v>
      </c>
      <c r="D89" t="s">
        <v>922</v>
      </c>
      <c r="E89" t="s">
        <v>923</v>
      </c>
      <c r="F89" t="s">
        <v>59</v>
      </c>
      <c r="G89" t="s">
        <v>60</v>
      </c>
      <c r="H89" t="s">
        <v>924</v>
      </c>
      <c r="I89" t="s">
        <v>62</v>
      </c>
      <c r="J89" t="s">
        <v>63</v>
      </c>
      <c r="K89" t="s">
        <v>925</v>
      </c>
      <c r="L89" t="s">
        <v>52</v>
      </c>
      <c r="M89" t="s">
        <v>926</v>
      </c>
    </row>
    <row r="90" spans="1:15" x14ac:dyDescent="0.3">
      <c r="A90" t="s">
        <v>927</v>
      </c>
      <c r="B90" t="s">
        <v>928</v>
      </c>
      <c r="C90" t="s">
        <v>929</v>
      </c>
      <c r="D90" t="s">
        <v>930</v>
      </c>
      <c r="E90" t="s">
        <v>931</v>
      </c>
      <c r="F90" t="s">
        <v>273</v>
      </c>
      <c r="G90" t="s">
        <v>60</v>
      </c>
      <c r="H90" t="s">
        <v>932</v>
      </c>
      <c r="I90" t="s">
        <v>933</v>
      </c>
      <c r="J90" t="s">
        <v>276</v>
      </c>
      <c r="K90" t="s">
        <v>934</v>
      </c>
      <c r="L90" t="s">
        <v>52</v>
      </c>
      <c r="M90" t="s">
        <v>935</v>
      </c>
    </row>
    <row r="91" spans="1:15" x14ac:dyDescent="0.3">
      <c r="A91" t="s">
        <v>936</v>
      </c>
      <c r="B91" t="s">
        <v>937</v>
      </c>
      <c r="C91" t="s">
        <v>938</v>
      </c>
      <c r="D91" t="s">
        <v>939</v>
      </c>
      <c r="E91" t="s">
        <v>940</v>
      </c>
      <c r="F91" t="s">
        <v>941</v>
      </c>
      <c r="G91" t="s">
        <v>105</v>
      </c>
      <c r="H91" t="s">
        <v>942</v>
      </c>
      <c r="I91" t="s">
        <v>943</v>
      </c>
      <c r="J91" t="s">
        <v>944</v>
      </c>
      <c r="K91" t="s">
        <v>945</v>
      </c>
      <c r="L91" t="s">
        <v>52</v>
      </c>
      <c r="M91" t="s">
        <v>946</v>
      </c>
    </row>
    <row r="92" spans="1:15" x14ac:dyDescent="0.3">
      <c r="A92" t="s">
        <v>947</v>
      </c>
      <c r="B92" t="s">
        <v>948</v>
      </c>
      <c r="C92" t="s">
        <v>949</v>
      </c>
      <c r="D92" t="s">
        <v>950</v>
      </c>
      <c r="E92" t="s">
        <v>951</v>
      </c>
      <c r="F92" t="s">
        <v>216</v>
      </c>
      <c r="G92" t="s">
        <v>105</v>
      </c>
      <c r="H92" t="s">
        <v>952</v>
      </c>
      <c r="I92" t="s">
        <v>252</v>
      </c>
      <c r="J92" t="s">
        <v>219</v>
      </c>
      <c r="K92" t="s">
        <v>953</v>
      </c>
      <c r="L92" t="s">
        <v>52</v>
      </c>
      <c r="M92" t="s">
        <v>954</v>
      </c>
      <c r="N92" t="s">
        <v>955</v>
      </c>
      <c r="O92" t="s">
        <v>956</v>
      </c>
    </row>
    <row r="93" spans="1:15" x14ac:dyDescent="0.3">
      <c r="A93" t="s">
        <v>957</v>
      </c>
      <c r="B93" t="s">
        <v>958</v>
      </c>
      <c r="C93" t="s">
        <v>959</v>
      </c>
      <c r="D93" t="s">
        <v>960</v>
      </c>
      <c r="E93" t="s">
        <v>961</v>
      </c>
      <c r="F93" t="s">
        <v>962</v>
      </c>
      <c r="G93" t="s">
        <v>94</v>
      </c>
      <c r="H93" t="s">
        <v>963</v>
      </c>
      <c r="I93" t="s">
        <v>174</v>
      </c>
      <c r="J93" t="s">
        <v>964</v>
      </c>
      <c r="K93" t="s">
        <v>965</v>
      </c>
      <c r="L93" t="s">
        <v>52</v>
      </c>
      <c r="M93" t="s">
        <v>966</v>
      </c>
      <c r="O93" t="s">
        <v>231</v>
      </c>
    </row>
    <row r="94" spans="1:15" x14ac:dyDescent="0.3">
      <c r="A94" t="s">
        <v>967</v>
      </c>
      <c r="B94" t="s">
        <v>968</v>
      </c>
      <c r="C94" t="s">
        <v>969</v>
      </c>
      <c r="D94" t="s">
        <v>970</v>
      </c>
      <c r="E94" t="s">
        <v>971</v>
      </c>
      <c r="F94" t="s">
        <v>972</v>
      </c>
      <c r="G94" t="s">
        <v>60</v>
      </c>
      <c r="H94" t="s">
        <v>973</v>
      </c>
      <c r="I94" t="s">
        <v>974</v>
      </c>
      <c r="J94" t="s">
        <v>975</v>
      </c>
      <c r="K94" t="s">
        <v>976</v>
      </c>
      <c r="L94" t="s">
        <v>52</v>
      </c>
      <c r="M94" t="s">
        <v>977</v>
      </c>
    </row>
    <row r="95" spans="1:15" x14ac:dyDescent="0.3">
      <c r="A95" t="s">
        <v>978</v>
      </c>
      <c r="B95" t="s">
        <v>979</v>
      </c>
      <c r="C95" t="s">
        <v>980</v>
      </c>
      <c r="D95" t="s">
        <v>981</v>
      </c>
      <c r="E95" t="s">
        <v>982</v>
      </c>
      <c r="F95" t="s">
        <v>104</v>
      </c>
      <c r="G95" t="s">
        <v>72</v>
      </c>
      <c r="H95" t="s">
        <v>983</v>
      </c>
      <c r="I95" t="s">
        <v>984</v>
      </c>
      <c r="J95" t="s">
        <v>108</v>
      </c>
      <c r="K95" t="s">
        <v>985</v>
      </c>
      <c r="L95" t="s">
        <v>52</v>
      </c>
      <c r="M95" t="s">
        <v>986</v>
      </c>
      <c r="N95" t="s">
        <v>987</v>
      </c>
    </row>
    <row r="96" spans="1:15" x14ac:dyDescent="0.3">
      <c r="A96" t="s">
        <v>988</v>
      </c>
      <c r="B96" t="s">
        <v>989</v>
      </c>
      <c r="C96" t="s">
        <v>990</v>
      </c>
      <c r="D96" t="s">
        <v>991</v>
      </c>
      <c r="E96" t="s">
        <v>992</v>
      </c>
      <c r="F96" t="s">
        <v>993</v>
      </c>
      <c r="G96" t="s">
        <v>994</v>
      </c>
      <c r="H96" t="s">
        <v>995</v>
      </c>
      <c r="I96" t="s">
        <v>996</v>
      </c>
      <c r="J96" t="s">
        <v>997</v>
      </c>
      <c r="K96" t="s">
        <v>998</v>
      </c>
      <c r="L96" t="s">
        <v>52</v>
      </c>
      <c r="M96" t="s">
        <v>999</v>
      </c>
    </row>
    <row r="97" spans="1:15" x14ac:dyDescent="0.3">
      <c r="A97" t="s">
        <v>1000</v>
      </c>
      <c r="B97" t="s">
        <v>1001</v>
      </c>
      <c r="C97" t="s">
        <v>1002</v>
      </c>
      <c r="D97" t="s">
        <v>1003</v>
      </c>
      <c r="E97" t="s">
        <v>1004</v>
      </c>
      <c r="F97" t="s">
        <v>192</v>
      </c>
      <c r="G97" t="s">
        <v>193</v>
      </c>
      <c r="H97" t="s">
        <v>1005</v>
      </c>
      <c r="I97" t="s">
        <v>195</v>
      </c>
      <c r="J97" t="s">
        <v>196</v>
      </c>
      <c r="K97" t="s">
        <v>1006</v>
      </c>
      <c r="L97" t="s">
        <v>52</v>
      </c>
      <c r="M97" t="s">
        <v>1007</v>
      </c>
      <c r="N97" t="s">
        <v>199</v>
      </c>
    </row>
    <row r="98" spans="1:15" x14ac:dyDescent="0.3">
      <c r="A98" t="s">
        <v>1008</v>
      </c>
      <c r="B98" t="s">
        <v>1009</v>
      </c>
      <c r="C98" t="s">
        <v>1010</v>
      </c>
      <c r="D98" t="s">
        <v>1011</v>
      </c>
      <c r="E98" t="s">
        <v>1012</v>
      </c>
      <c r="F98" t="s">
        <v>1013</v>
      </c>
      <c r="G98" t="s">
        <v>94</v>
      </c>
      <c r="H98" t="s">
        <v>1014</v>
      </c>
      <c r="I98" t="s">
        <v>310</v>
      </c>
      <c r="J98" t="s">
        <v>1015</v>
      </c>
      <c r="K98" t="s">
        <v>1016</v>
      </c>
      <c r="L98" t="s">
        <v>52</v>
      </c>
      <c r="M98" t="s">
        <v>1017</v>
      </c>
    </row>
    <row r="99" spans="1:15" x14ac:dyDescent="0.3">
      <c r="A99" t="s">
        <v>1018</v>
      </c>
      <c r="B99" t="s">
        <v>1019</v>
      </c>
      <c r="C99" t="s">
        <v>1020</v>
      </c>
      <c r="D99" t="s">
        <v>1021</v>
      </c>
      <c r="E99" t="s">
        <v>1022</v>
      </c>
      <c r="F99" t="s">
        <v>1023</v>
      </c>
      <c r="G99" t="s">
        <v>47</v>
      </c>
      <c r="H99" t="s">
        <v>1024</v>
      </c>
      <c r="I99" t="s">
        <v>1025</v>
      </c>
      <c r="J99" t="s">
        <v>1026</v>
      </c>
      <c r="K99" t="s">
        <v>1027</v>
      </c>
      <c r="L99" t="s">
        <v>52</v>
      </c>
      <c r="M99" t="s">
        <v>1028</v>
      </c>
    </row>
    <row r="100" spans="1:15" x14ac:dyDescent="0.3">
      <c r="A100" t="s">
        <v>1029</v>
      </c>
      <c r="B100" t="s">
        <v>1030</v>
      </c>
      <c r="C100" t="s">
        <v>1031</v>
      </c>
      <c r="D100" t="s">
        <v>1032</v>
      </c>
      <c r="E100" t="s">
        <v>1033</v>
      </c>
      <c r="F100" t="s">
        <v>676</v>
      </c>
      <c r="G100" t="s">
        <v>72</v>
      </c>
      <c r="H100" t="s">
        <v>1034</v>
      </c>
      <c r="I100" t="s">
        <v>1035</v>
      </c>
      <c r="J100" t="s">
        <v>679</v>
      </c>
      <c r="K100" t="s">
        <v>1036</v>
      </c>
      <c r="L100" t="s">
        <v>52</v>
      </c>
      <c r="M100" t="s">
        <v>1037</v>
      </c>
    </row>
    <row r="101" spans="1:15" x14ac:dyDescent="0.3">
      <c r="A101" t="s">
        <v>1038</v>
      </c>
      <c r="B101" t="s">
        <v>1039</v>
      </c>
      <c r="C101" t="s">
        <v>1040</v>
      </c>
      <c r="D101" t="s">
        <v>1041</v>
      </c>
      <c r="E101" t="s">
        <v>1042</v>
      </c>
      <c r="F101" t="s">
        <v>104</v>
      </c>
      <c r="G101" t="s">
        <v>193</v>
      </c>
      <c r="H101" t="s">
        <v>1043</v>
      </c>
      <c r="I101" t="s">
        <v>1044</v>
      </c>
      <c r="J101" t="s">
        <v>108</v>
      </c>
      <c r="K101" t="s">
        <v>1045</v>
      </c>
      <c r="L101" t="s">
        <v>52</v>
      </c>
      <c r="M101" t="s">
        <v>1046</v>
      </c>
      <c r="N101" t="s">
        <v>1047</v>
      </c>
    </row>
    <row r="102" spans="1:15" x14ac:dyDescent="0.3">
      <c r="A102" t="s">
        <v>1048</v>
      </c>
      <c r="B102" t="s">
        <v>1049</v>
      </c>
      <c r="C102" t="s">
        <v>1050</v>
      </c>
      <c r="D102" t="s">
        <v>1051</v>
      </c>
      <c r="E102" t="s">
        <v>1052</v>
      </c>
      <c r="F102" t="s">
        <v>1053</v>
      </c>
      <c r="G102" t="s">
        <v>94</v>
      </c>
      <c r="H102" t="s">
        <v>1054</v>
      </c>
      <c r="I102" t="s">
        <v>1055</v>
      </c>
      <c r="J102" t="s">
        <v>1056</v>
      </c>
      <c r="K102" t="s">
        <v>1057</v>
      </c>
      <c r="L102" t="s">
        <v>52</v>
      </c>
      <c r="M102" t="s">
        <v>1058</v>
      </c>
    </row>
    <row r="103" spans="1:15" x14ac:dyDescent="0.3">
      <c r="A103" t="s">
        <v>1059</v>
      </c>
      <c r="B103" t="s">
        <v>1060</v>
      </c>
      <c r="C103" t="s">
        <v>1061</v>
      </c>
      <c r="D103" t="s">
        <v>1062</v>
      </c>
      <c r="E103" t="s">
        <v>1063</v>
      </c>
      <c r="F103" t="s">
        <v>1064</v>
      </c>
      <c r="G103" t="s">
        <v>1065</v>
      </c>
      <c r="H103" t="s">
        <v>1066</v>
      </c>
      <c r="I103" t="s">
        <v>640</v>
      </c>
      <c r="J103" t="s">
        <v>1067</v>
      </c>
      <c r="K103" t="s">
        <v>1068</v>
      </c>
      <c r="L103" t="s">
        <v>52</v>
      </c>
      <c r="M103" t="s">
        <v>1069</v>
      </c>
    </row>
    <row r="104" spans="1:15" x14ac:dyDescent="0.3">
      <c r="A104" t="s">
        <v>1070</v>
      </c>
      <c r="B104" t="s">
        <v>1071</v>
      </c>
      <c r="C104" t="s">
        <v>1072</v>
      </c>
      <c r="D104" t="s">
        <v>1073</v>
      </c>
      <c r="E104" t="s">
        <v>1074</v>
      </c>
      <c r="F104" t="s">
        <v>117</v>
      </c>
      <c r="G104" t="s">
        <v>60</v>
      </c>
      <c r="H104" t="s">
        <v>1075</v>
      </c>
      <c r="I104" t="s">
        <v>1076</v>
      </c>
      <c r="J104" t="s">
        <v>120</v>
      </c>
      <c r="K104" t="s">
        <v>1077</v>
      </c>
      <c r="L104" t="s">
        <v>52</v>
      </c>
      <c r="M104" t="s">
        <v>1078</v>
      </c>
    </row>
    <row r="105" spans="1:15" x14ac:dyDescent="0.3">
      <c r="A105" t="s">
        <v>1079</v>
      </c>
      <c r="B105" t="s">
        <v>1080</v>
      </c>
      <c r="C105" t="s">
        <v>1081</v>
      </c>
      <c r="D105" t="s">
        <v>1082</v>
      </c>
      <c r="E105" t="s">
        <v>1083</v>
      </c>
      <c r="F105" t="s">
        <v>431</v>
      </c>
      <c r="G105" t="s">
        <v>193</v>
      </c>
      <c r="H105" t="s">
        <v>1084</v>
      </c>
      <c r="I105" t="s">
        <v>1085</v>
      </c>
      <c r="J105" t="s">
        <v>434</v>
      </c>
      <c r="K105" t="s">
        <v>1086</v>
      </c>
      <c r="L105" t="s">
        <v>52</v>
      </c>
      <c r="M105" t="s">
        <v>1087</v>
      </c>
    </row>
    <row r="106" spans="1:15" x14ac:dyDescent="0.3">
      <c r="A106" t="s">
        <v>1088</v>
      </c>
      <c r="B106" t="s">
        <v>1089</v>
      </c>
      <c r="C106" t="s">
        <v>1090</v>
      </c>
      <c r="D106" t="s">
        <v>1091</v>
      </c>
      <c r="E106" t="s">
        <v>1092</v>
      </c>
      <c r="F106" t="s">
        <v>1093</v>
      </c>
      <c r="G106" t="s">
        <v>105</v>
      </c>
      <c r="H106" t="s">
        <v>1094</v>
      </c>
      <c r="I106" t="s">
        <v>310</v>
      </c>
      <c r="J106" t="s">
        <v>1095</v>
      </c>
      <c r="K106" t="s">
        <v>1096</v>
      </c>
      <c r="L106" t="s">
        <v>52</v>
      </c>
      <c r="M106" t="s">
        <v>1097</v>
      </c>
      <c r="O106" t="s">
        <v>1098</v>
      </c>
    </row>
    <row r="107" spans="1:15" x14ac:dyDescent="0.3">
      <c r="A107" t="s">
        <v>1099</v>
      </c>
      <c r="B107" t="s">
        <v>1100</v>
      </c>
      <c r="C107" t="s">
        <v>1101</v>
      </c>
      <c r="D107" t="s">
        <v>1102</v>
      </c>
      <c r="E107" t="s">
        <v>1103</v>
      </c>
      <c r="F107" t="s">
        <v>216</v>
      </c>
      <c r="G107" t="s">
        <v>94</v>
      </c>
      <c r="H107" t="s">
        <v>1104</v>
      </c>
      <c r="I107" t="s">
        <v>218</v>
      </c>
      <c r="J107" t="s">
        <v>219</v>
      </c>
      <c r="K107" t="s">
        <v>1105</v>
      </c>
      <c r="L107" t="s">
        <v>52</v>
      </c>
      <c r="M107" t="s">
        <v>1106</v>
      </c>
      <c r="N107" t="s">
        <v>1107</v>
      </c>
      <c r="O107" t="s">
        <v>1108</v>
      </c>
    </row>
    <row r="108" spans="1:15" x14ac:dyDescent="0.3">
      <c r="A108" t="s">
        <v>1109</v>
      </c>
      <c r="B108" t="s">
        <v>1110</v>
      </c>
      <c r="C108" t="s">
        <v>1111</v>
      </c>
      <c r="D108" t="s">
        <v>1112</v>
      </c>
      <c r="E108" t="s">
        <v>1113</v>
      </c>
      <c r="F108" t="s">
        <v>1114</v>
      </c>
      <c r="G108" t="s">
        <v>60</v>
      </c>
      <c r="H108" t="s">
        <v>1115</v>
      </c>
      <c r="I108" t="s">
        <v>1116</v>
      </c>
      <c r="J108" t="s">
        <v>1117</v>
      </c>
      <c r="K108" t="s">
        <v>1118</v>
      </c>
      <c r="L108" t="s">
        <v>52</v>
      </c>
      <c r="M108" t="s">
        <v>1119</v>
      </c>
    </row>
    <row r="109" spans="1:15" x14ac:dyDescent="0.3">
      <c r="A109" t="s">
        <v>1120</v>
      </c>
      <c r="C109" t="s">
        <v>1121</v>
      </c>
      <c r="D109" t="s">
        <v>1122</v>
      </c>
      <c r="E109" t="s">
        <v>1123</v>
      </c>
      <c r="F109" t="s">
        <v>1124</v>
      </c>
      <c r="G109" t="s">
        <v>193</v>
      </c>
      <c r="H109" t="s">
        <v>1125</v>
      </c>
      <c r="I109" t="s">
        <v>1126</v>
      </c>
      <c r="J109" t="s">
        <v>1127</v>
      </c>
      <c r="K109" t="s">
        <v>1128</v>
      </c>
      <c r="L109" t="s">
        <v>52</v>
      </c>
      <c r="M109" t="s">
        <v>1129</v>
      </c>
      <c r="O109" t="s">
        <v>1130</v>
      </c>
    </row>
    <row r="110" spans="1:15" x14ac:dyDescent="0.3">
      <c r="A110" t="s">
        <v>1131</v>
      </c>
      <c r="B110" t="s">
        <v>1132</v>
      </c>
      <c r="C110" t="s">
        <v>1133</v>
      </c>
      <c r="D110" t="s">
        <v>1134</v>
      </c>
      <c r="E110" t="s">
        <v>1135</v>
      </c>
      <c r="F110" t="s">
        <v>1136</v>
      </c>
      <c r="G110" t="s">
        <v>60</v>
      </c>
      <c r="H110" t="s">
        <v>1137</v>
      </c>
      <c r="J110" t="s">
        <v>1138</v>
      </c>
      <c r="K110" t="s">
        <v>1139</v>
      </c>
      <c r="L110" t="s">
        <v>52</v>
      </c>
      <c r="M110" t="s">
        <v>1140</v>
      </c>
    </row>
    <row r="111" spans="1:15" x14ac:dyDescent="0.3">
      <c r="A111" t="s">
        <v>1141</v>
      </c>
      <c r="B111" t="s">
        <v>1142</v>
      </c>
      <c r="C111" t="s">
        <v>1143</v>
      </c>
      <c r="D111" t="s">
        <v>1144</v>
      </c>
      <c r="E111" t="s">
        <v>1145</v>
      </c>
      <c r="F111" t="s">
        <v>1146</v>
      </c>
      <c r="G111" t="s">
        <v>60</v>
      </c>
      <c r="H111" t="s">
        <v>1147</v>
      </c>
      <c r="I111" t="s">
        <v>644</v>
      </c>
      <c r="J111" t="s">
        <v>1148</v>
      </c>
      <c r="K111" t="s">
        <v>1149</v>
      </c>
      <c r="L111" t="s">
        <v>52</v>
      </c>
      <c r="M111" t="s">
        <v>1150</v>
      </c>
    </row>
    <row r="112" spans="1:15" x14ac:dyDescent="0.3">
      <c r="A112" t="s">
        <v>1151</v>
      </c>
      <c r="B112" t="s">
        <v>1152</v>
      </c>
      <c r="C112" t="s">
        <v>1153</v>
      </c>
      <c r="D112" t="s">
        <v>1154</v>
      </c>
      <c r="E112" t="s">
        <v>1155</v>
      </c>
      <c r="F112" t="s">
        <v>1156</v>
      </c>
      <c r="G112" t="s">
        <v>60</v>
      </c>
      <c r="H112" t="s">
        <v>1157</v>
      </c>
      <c r="I112" t="s">
        <v>1158</v>
      </c>
      <c r="J112" t="s">
        <v>1159</v>
      </c>
      <c r="K112" t="s">
        <v>1160</v>
      </c>
      <c r="L112" t="s">
        <v>52</v>
      </c>
      <c r="M112" t="s">
        <v>1161</v>
      </c>
    </row>
    <row r="113" spans="1:15" x14ac:dyDescent="0.3">
      <c r="A113" t="s">
        <v>1162</v>
      </c>
      <c r="B113" t="s">
        <v>1163</v>
      </c>
      <c r="C113" t="s">
        <v>1164</v>
      </c>
      <c r="D113" t="s">
        <v>1165</v>
      </c>
      <c r="E113" t="s">
        <v>1166</v>
      </c>
      <c r="F113" t="s">
        <v>1167</v>
      </c>
      <c r="G113" t="s">
        <v>1168</v>
      </c>
      <c r="H113" t="s">
        <v>1169</v>
      </c>
      <c r="I113" t="s">
        <v>1170</v>
      </c>
      <c r="J113" t="s">
        <v>1171</v>
      </c>
      <c r="K113" t="s">
        <v>1172</v>
      </c>
      <c r="L113" t="s">
        <v>52</v>
      </c>
      <c r="M113" t="s">
        <v>1173</v>
      </c>
    </row>
    <row r="114" spans="1:15" x14ac:dyDescent="0.3">
      <c r="A114" t="s">
        <v>1174</v>
      </c>
      <c r="B114" t="s">
        <v>1175</v>
      </c>
      <c r="C114" t="s">
        <v>1176</v>
      </c>
      <c r="D114" t="s">
        <v>1177</v>
      </c>
      <c r="E114" t="s">
        <v>1178</v>
      </c>
      <c r="F114" t="s">
        <v>1179</v>
      </c>
      <c r="G114" t="s">
        <v>47</v>
      </c>
      <c r="H114" t="s">
        <v>1180</v>
      </c>
      <c r="I114" t="s">
        <v>1181</v>
      </c>
      <c r="J114" t="s">
        <v>1182</v>
      </c>
      <c r="K114" t="s">
        <v>1183</v>
      </c>
      <c r="L114" t="s">
        <v>52</v>
      </c>
      <c r="M114" t="s">
        <v>1184</v>
      </c>
    </row>
    <row r="115" spans="1:15" x14ac:dyDescent="0.3">
      <c r="A115" t="s">
        <v>1185</v>
      </c>
      <c r="B115" t="s">
        <v>1186</v>
      </c>
      <c r="C115" t="s">
        <v>1187</v>
      </c>
      <c r="D115" t="s">
        <v>1188</v>
      </c>
      <c r="E115" t="s">
        <v>1189</v>
      </c>
      <c r="F115" t="s">
        <v>1190</v>
      </c>
      <c r="G115" t="s">
        <v>94</v>
      </c>
      <c r="H115" t="s">
        <v>1191</v>
      </c>
      <c r="I115" t="s">
        <v>1192</v>
      </c>
      <c r="J115" t="s">
        <v>1193</v>
      </c>
      <c r="K115" t="s">
        <v>1194</v>
      </c>
      <c r="L115" t="s">
        <v>52</v>
      </c>
      <c r="M115" t="s">
        <v>1195</v>
      </c>
    </row>
    <row r="116" spans="1:15" x14ac:dyDescent="0.3">
      <c r="A116" t="s">
        <v>1196</v>
      </c>
      <c r="B116" t="s">
        <v>1197</v>
      </c>
      <c r="C116" t="s">
        <v>1198</v>
      </c>
      <c r="D116" t="s">
        <v>1199</v>
      </c>
      <c r="E116" t="s">
        <v>1200</v>
      </c>
      <c r="F116" t="s">
        <v>117</v>
      </c>
      <c r="G116" t="s">
        <v>94</v>
      </c>
      <c r="H116" t="s">
        <v>1201</v>
      </c>
      <c r="I116" t="s">
        <v>1202</v>
      </c>
      <c r="J116" t="s">
        <v>120</v>
      </c>
      <c r="K116" t="s">
        <v>1203</v>
      </c>
      <c r="L116" t="s">
        <v>52</v>
      </c>
      <c r="M116" t="s">
        <v>1204</v>
      </c>
    </row>
    <row r="117" spans="1:15" x14ac:dyDescent="0.3">
      <c r="A117" t="s">
        <v>1205</v>
      </c>
      <c r="B117" t="s">
        <v>1206</v>
      </c>
      <c r="C117" t="s">
        <v>1207</v>
      </c>
      <c r="D117" t="s">
        <v>1208</v>
      </c>
      <c r="E117" t="s">
        <v>1209</v>
      </c>
      <c r="F117" t="s">
        <v>1210</v>
      </c>
      <c r="G117" t="s">
        <v>72</v>
      </c>
      <c r="H117" t="s">
        <v>1211</v>
      </c>
      <c r="I117" t="s">
        <v>310</v>
      </c>
      <c r="J117" t="s">
        <v>1212</v>
      </c>
      <c r="K117" t="s">
        <v>1213</v>
      </c>
      <c r="L117" t="s">
        <v>52</v>
      </c>
      <c r="M117" t="s">
        <v>1214</v>
      </c>
    </row>
    <row r="118" spans="1:15" x14ac:dyDescent="0.3">
      <c r="A118" t="s">
        <v>1215</v>
      </c>
      <c r="B118" t="s">
        <v>1216</v>
      </c>
      <c r="C118" t="s">
        <v>1217</v>
      </c>
      <c r="D118" t="s">
        <v>1218</v>
      </c>
      <c r="E118" t="s">
        <v>1219</v>
      </c>
      <c r="F118" t="s">
        <v>216</v>
      </c>
      <c r="G118" t="s">
        <v>105</v>
      </c>
      <c r="H118" t="s">
        <v>1220</v>
      </c>
      <c r="I118" t="s">
        <v>252</v>
      </c>
      <c r="J118" t="s">
        <v>219</v>
      </c>
      <c r="K118" t="s">
        <v>1221</v>
      </c>
      <c r="L118" t="s">
        <v>52</v>
      </c>
      <c r="M118" t="s">
        <v>1222</v>
      </c>
      <c r="N118" t="s">
        <v>955</v>
      </c>
      <c r="O118" t="s">
        <v>956</v>
      </c>
    </row>
    <row r="119" spans="1:15" x14ac:dyDescent="0.3">
      <c r="A119" t="s">
        <v>1223</v>
      </c>
      <c r="B119" t="s">
        <v>1224</v>
      </c>
      <c r="C119" t="s">
        <v>1225</v>
      </c>
      <c r="D119" t="s">
        <v>1226</v>
      </c>
      <c r="E119" t="s">
        <v>1227</v>
      </c>
      <c r="F119" t="s">
        <v>1228</v>
      </c>
      <c r="G119" t="s">
        <v>94</v>
      </c>
      <c r="H119" t="s">
        <v>1229</v>
      </c>
      <c r="I119" t="s">
        <v>1230</v>
      </c>
      <c r="J119" t="s">
        <v>1231</v>
      </c>
      <c r="K119" t="s">
        <v>1232</v>
      </c>
      <c r="L119" t="s">
        <v>52</v>
      </c>
      <c r="M119" t="s">
        <v>1233</v>
      </c>
    </row>
    <row r="120" spans="1:15" x14ac:dyDescent="0.3">
      <c r="A120" t="s">
        <v>1234</v>
      </c>
      <c r="B120" t="s">
        <v>1235</v>
      </c>
      <c r="C120" t="s">
        <v>1236</v>
      </c>
      <c r="D120" t="s">
        <v>1237</v>
      </c>
      <c r="E120" t="s">
        <v>1238</v>
      </c>
      <c r="F120" t="s">
        <v>1053</v>
      </c>
      <c r="G120" t="s">
        <v>60</v>
      </c>
      <c r="H120" t="s">
        <v>1239</v>
      </c>
      <c r="I120" t="s">
        <v>1240</v>
      </c>
      <c r="J120" t="s">
        <v>1056</v>
      </c>
      <c r="K120" t="s">
        <v>1241</v>
      </c>
      <c r="L120" t="s">
        <v>52</v>
      </c>
      <c r="M120" t="s">
        <v>1242</v>
      </c>
    </row>
    <row r="121" spans="1:15" x14ac:dyDescent="0.3">
      <c r="A121" t="s">
        <v>1243</v>
      </c>
      <c r="B121" t="s">
        <v>1244</v>
      </c>
      <c r="C121" t="s">
        <v>1245</v>
      </c>
      <c r="D121" t="s">
        <v>1246</v>
      </c>
      <c r="E121" t="s">
        <v>1247</v>
      </c>
      <c r="F121" t="s">
        <v>128</v>
      </c>
      <c r="G121" t="s">
        <v>60</v>
      </c>
      <c r="H121" t="s">
        <v>1248</v>
      </c>
      <c r="I121" t="s">
        <v>317</v>
      </c>
      <c r="J121" t="s">
        <v>131</v>
      </c>
      <c r="K121" t="s">
        <v>1249</v>
      </c>
      <c r="L121" t="s">
        <v>52</v>
      </c>
      <c r="M121" t="s">
        <v>1250</v>
      </c>
    </row>
    <row r="122" spans="1:15" x14ac:dyDescent="0.3">
      <c r="A122" t="s">
        <v>1251</v>
      </c>
      <c r="B122" t="s">
        <v>1252</v>
      </c>
      <c r="C122" t="s">
        <v>1253</v>
      </c>
      <c r="D122" t="s">
        <v>1254</v>
      </c>
      <c r="E122" t="s">
        <v>1255</v>
      </c>
      <c r="F122" t="s">
        <v>1256</v>
      </c>
      <c r="G122" t="s">
        <v>60</v>
      </c>
      <c r="H122" t="s">
        <v>1257</v>
      </c>
      <c r="I122" t="s">
        <v>494</v>
      </c>
      <c r="J122" t="s">
        <v>1258</v>
      </c>
      <c r="K122" t="s">
        <v>1259</v>
      </c>
      <c r="L122" t="s">
        <v>52</v>
      </c>
      <c r="M122" t="s">
        <v>1260</v>
      </c>
    </row>
    <row r="123" spans="1:15" x14ac:dyDescent="0.3">
      <c r="A123" t="s">
        <v>1261</v>
      </c>
      <c r="B123" t="s">
        <v>1262</v>
      </c>
      <c r="C123" t="s">
        <v>1263</v>
      </c>
      <c r="D123" t="s">
        <v>1264</v>
      </c>
      <c r="E123" t="s">
        <v>1265</v>
      </c>
      <c r="F123" t="s">
        <v>1266</v>
      </c>
      <c r="G123" t="s">
        <v>60</v>
      </c>
      <c r="H123" t="s">
        <v>1267</v>
      </c>
      <c r="I123" t="s">
        <v>152</v>
      </c>
      <c r="J123" t="s">
        <v>1268</v>
      </c>
      <c r="K123" t="s">
        <v>1269</v>
      </c>
      <c r="L123" t="s">
        <v>52</v>
      </c>
      <c r="M123" t="s">
        <v>1270</v>
      </c>
    </row>
    <row r="124" spans="1:15" x14ac:dyDescent="0.3">
      <c r="A124" t="s">
        <v>1271</v>
      </c>
      <c r="B124" t="s">
        <v>1272</v>
      </c>
      <c r="C124" t="s">
        <v>1273</v>
      </c>
      <c r="D124" t="s">
        <v>1274</v>
      </c>
      <c r="E124" t="s">
        <v>1275</v>
      </c>
      <c r="F124" t="s">
        <v>1114</v>
      </c>
      <c r="G124" t="s">
        <v>60</v>
      </c>
      <c r="H124" t="s">
        <v>1276</v>
      </c>
      <c r="I124" t="s">
        <v>1277</v>
      </c>
      <c r="J124" t="s">
        <v>1117</v>
      </c>
      <c r="K124" t="s">
        <v>1278</v>
      </c>
      <c r="L124" t="s">
        <v>52</v>
      </c>
      <c r="M124" t="s">
        <v>1279</v>
      </c>
    </row>
    <row r="125" spans="1:15" x14ac:dyDescent="0.3">
      <c r="A125" t="s">
        <v>1280</v>
      </c>
      <c r="B125" t="s">
        <v>1281</v>
      </c>
      <c r="C125" t="s">
        <v>1282</v>
      </c>
      <c r="D125" t="s">
        <v>1283</v>
      </c>
      <c r="E125" t="s">
        <v>1284</v>
      </c>
      <c r="F125" t="s">
        <v>442</v>
      </c>
      <c r="G125" t="s">
        <v>105</v>
      </c>
      <c r="H125" t="s">
        <v>1285</v>
      </c>
      <c r="I125" t="s">
        <v>1286</v>
      </c>
      <c r="J125" t="s">
        <v>445</v>
      </c>
      <c r="K125" t="s">
        <v>1287</v>
      </c>
      <c r="L125" t="s">
        <v>52</v>
      </c>
      <c r="M125" t="s">
        <v>1288</v>
      </c>
      <c r="N125" t="s">
        <v>1289</v>
      </c>
    </row>
    <row r="126" spans="1:15" x14ac:dyDescent="0.3">
      <c r="A126" t="s">
        <v>1290</v>
      </c>
      <c r="C126" t="s">
        <v>1291</v>
      </c>
      <c r="D126" t="s">
        <v>1292</v>
      </c>
      <c r="E126" t="s">
        <v>1293</v>
      </c>
      <c r="F126" t="s">
        <v>1124</v>
      </c>
      <c r="G126" t="s">
        <v>193</v>
      </c>
      <c r="H126" t="s">
        <v>1294</v>
      </c>
      <c r="I126" t="s">
        <v>1126</v>
      </c>
      <c r="J126" t="s">
        <v>1127</v>
      </c>
      <c r="K126" t="s">
        <v>1295</v>
      </c>
      <c r="L126" t="s">
        <v>52</v>
      </c>
      <c r="M126" t="s">
        <v>1296</v>
      </c>
      <c r="O126" t="s">
        <v>1130</v>
      </c>
    </row>
    <row r="127" spans="1:15" x14ac:dyDescent="0.3">
      <c r="A127" t="s">
        <v>1297</v>
      </c>
      <c r="B127" t="s">
        <v>1298</v>
      </c>
      <c r="C127" t="s">
        <v>1299</v>
      </c>
      <c r="D127" t="s">
        <v>1300</v>
      </c>
      <c r="E127" t="s">
        <v>1301</v>
      </c>
      <c r="F127" t="s">
        <v>1302</v>
      </c>
      <c r="G127" t="s">
        <v>72</v>
      </c>
      <c r="H127" t="s">
        <v>1303</v>
      </c>
      <c r="I127" t="s">
        <v>326</v>
      </c>
      <c r="J127" t="s">
        <v>1304</v>
      </c>
      <c r="K127" t="s">
        <v>1305</v>
      </c>
      <c r="L127" t="s">
        <v>52</v>
      </c>
      <c r="M127" t="s">
        <v>1306</v>
      </c>
    </row>
    <row r="128" spans="1:15" x14ac:dyDescent="0.3">
      <c r="A128" t="s">
        <v>1307</v>
      </c>
      <c r="B128" t="s">
        <v>1308</v>
      </c>
      <c r="C128" t="s">
        <v>1309</v>
      </c>
      <c r="D128" t="s">
        <v>1310</v>
      </c>
      <c r="E128" t="s">
        <v>1311</v>
      </c>
      <c r="F128" t="s">
        <v>1312</v>
      </c>
      <c r="G128" t="s">
        <v>193</v>
      </c>
      <c r="H128" t="s">
        <v>1313</v>
      </c>
      <c r="I128" t="s">
        <v>775</v>
      </c>
      <c r="J128" t="s">
        <v>1314</v>
      </c>
      <c r="K128" t="s">
        <v>1315</v>
      </c>
      <c r="L128" t="s">
        <v>52</v>
      </c>
      <c r="M128" t="s">
        <v>1316</v>
      </c>
      <c r="O128" t="s">
        <v>644</v>
      </c>
    </row>
    <row r="129" spans="1:15" x14ac:dyDescent="0.3">
      <c r="A129" t="s">
        <v>1317</v>
      </c>
      <c r="B129" t="s">
        <v>1318</v>
      </c>
      <c r="C129" t="s">
        <v>1319</v>
      </c>
      <c r="D129" t="s">
        <v>1320</v>
      </c>
      <c r="E129" t="s">
        <v>1321</v>
      </c>
      <c r="F129" t="s">
        <v>1322</v>
      </c>
      <c r="G129" t="s">
        <v>193</v>
      </c>
      <c r="H129" t="s">
        <v>1323</v>
      </c>
      <c r="I129" t="s">
        <v>1324</v>
      </c>
      <c r="J129" t="s">
        <v>1325</v>
      </c>
      <c r="K129" t="s">
        <v>1326</v>
      </c>
      <c r="L129" t="s">
        <v>52</v>
      </c>
      <c r="M129" t="s">
        <v>1327</v>
      </c>
    </row>
    <row r="130" spans="1:15" x14ac:dyDescent="0.3">
      <c r="A130" t="s">
        <v>1328</v>
      </c>
      <c r="B130" t="s">
        <v>1329</v>
      </c>
      <c r="C130" t="s">
        <v>1330</v>
      </c>
      <c r="D130" t="s">
        <v>1331</v>
      </c>
      <c r="E130" t="s">
        <v>1332</v>
      </c>
      <c r="F130" t="s">
        <v>216</v>
      </c>
      <c r="G130" t="s">
        <v>72</v>
      </c>
      <c r="H130" t="s">
        <v>1333</v>
      </c>
      <c r="I130" t="s">
        <v>1334</v>
      </c>
      <c r="J130" t="s">
        <v>219</v>
      </c>
      <c r="K130" t="s">
        <v>1335</v>
      </c>
      <c r="L130" t="s">
        <v>52</v>
      </c>
      <c r="M130" t="s">
        <v>1336</v>
      </c>
      <c r="N130" t="s">
        <v>1337</v>
      </c>
      <c r="O130" t="s">
        <v>956</v>
      </c>
    </row>
    <row r="131" spans="1:15" x14ac:dyDescent="0.3">
      <c r="A131" t="s">
        <v>1338</v>
      </c>
      <c r="B131" t="s">
        <v>1339</v>
      </c>
      <c r="C131" t="s">
        <v>1340</v>
      </c>
      <c r="D131" t="s">
        <v>1341</v>
      </c>
      <c r="E131" t="s">
        <v>1342</v>
      </c>
      <c r="F131" t="s">
        <v>1190</v>
      </c>
      <c r="G131" t="s">
        <v>193</v>
      </c>
      <c r="H131" t="s">
        <v>1343</v>
      </c>
      <c r="I131" t="s">
        <v>515</v>
      </c>
      <c r="J131" t="s">
        <v>1193</v>
      </c>
      <c r="K131" t="s">
        <v>1344</v>
      </c>
      <c r="L131" t="s">
        <v>52</v>
      </c>
      <c r="M131" t="s">
        <v>1345</v>
      </c>
    </row>
    <row r="132" spans="1:15" x14ac:dyDescent="0.3">
      <c r="A132" t="s">
        <v>1346</v>
      </c>
      <c r="B132" t="s">
        <v>1347</v>
      </c>
      <c r="C132" t="s">
        <v>1348</v>
      </c>
      <c r="D132" t="s">
        <v>1349</v>
      </c>
      <c r="E132" t="s">
        <v>1350</v>
      </c>
      <c r="F132" t="s">
        <v>717</v>
      </c>
      <c r="G132" t="s">
        <v>94</v>
      </c>
      <c r="H132" t="s">
        <v>1351</v>
      </c>
      <c r="I132" t="s">
        <v>1352</v>
      </c>
      <c r="J132" t="s">
        <v>719</v>
      </c>
      <c r="K132" t="s">
        <v>1353</v>
      </c>
      <c r="L132" t="s">
        <v>52</v>
      </c>
      <c r="M132" t="s">
        <v>1354</v>
      </c>
    </row>
    <row r="133" spans="1:15" x14ac:dyDescent="0.3">
      <c r="A133" t="s">
        <v>1355</v>
      </c>
      <c r="B133" t="s">
        <v>1356</v>
      </c>
      <c r="C133" t="s">
        <v>1357</v>
      </c>
      <c r="D133" t="s">
        <v>1358</v>
      </c>
      <c r="E133" t="s">
        <v>1359</v>
      </c>
      <c r="F133" t="s">
        <v>1360</v>
      </c>
      <c r="G133" t="s">
        <v>94</v>
      </c>
      <c r="H133" t="s">
        <v>1361</v>
      </c>
      <c r="I133" t="s">
        <v>1362</v>
      </c>
      <c r="J133" t="s">
        <v>1363</v>
      </c>
      <c r="K133" t="s">
        <v>1364</v>
      </c>
      <c r="L133" t="s">
        <v>52</v>
      </c>
      <c r="M133" t="s">
        <v>1365</v>
      </c>
    </row>
    <row r="134" spans="1:15" x14ac:dyDescent="0.3">
      <c r="A134" t="s">
        <v>1366</v>
      </c>
      <c r="B134" t="s">
        <v>1367</v>
      </c>
      <c r="C134" t="s">
        <v>1368</v>
      </c>
      <c r="D134" t="s">
        <v>1369</v>
      </c>
      <c r="E134" t="s">
        <v>1370</v>
      </c>
      <c r="F134" t="s">
        <v>1371</v>
      </c>
      <c r="G134" t="s">
        <v>60</v>
      </c>
      <c r="H134" t="s">
        <v>1372</v>
      </c>
      <c r="I134" t="s">
        <v>1373</v>
      </c>
      <c r="J134" t="s">
        <v>1374</v>
      </c>
      <c r="K134" t="s">
        <v>1375</v>
      </c>
      <c r="L134" t="s">
        <v>52</v>
      </c>
      <c r="M134" t="s">
        <v>1376</v>
      </c>
    </row>
    <row r="135" spans="1:15" x14ac:dyDescent="0.3">
      <c r="A135" t="s">
        <v>1377</v>
      </c>
      <c r="B135" t="s">
        <v>1378</v>
      </c>
      <c r="C135" t="s">
        <v>1379</v>
      </c>
      <c r="D135" t="s">
        <v>1380</v>
      </c>
      <c r="E135" t="s">
        <v>1381</v>
      </c>
      <c r="F135" t="s">
        <v>205</v>
      </c>
      <c r="G135" t="s">
        <v>72</v>
      </c>
      <c r="H135" t="s">
        <v>1382</v>
      </c>
      <c r="I135" t="s">
        <v>860</v>
      </c>
      <c r="J135" t="s">
        <v>208</v>
      </c>
      <c r="K135" t="s">
        <v>1383</v>
      </c>
      <c r="L135" t="s">
        <v>52</v>
      </c>
      <c r="M135" t="s">
        <v>1384</v>
      </c>
    </row>
    <row r="136" spans="1:15" x14ac:dyDescent="0.3">
      <c r="A136" t="s">
        <v>1385</v>
      </c>
      <c r="B136" t="s">
        <v>1386</v>
      </c>
      <c r="C136" t="s">
        <v>1387</v>
      </c>
      <c r="D136" t="s">
        <v>1388</v>
      </c>
      <c r="E136" t="s">
        <v>1389</v>
      </c>
      <c r="F136" t="s">
        <v>172</v>
      </c>
      <c r="G136" t="s">
        <v>105</v>
      </c>
      <c r="H136" t="s">
        <v>1390</v>
      </c>
      <c r="I136" t="s">
        <v>231</v>
      </c>
      <c r="J136" t="s">
        <v>175</v>
      </c>
      <c r="K136" t="s">
        <v>1391</v>
      </c>
      <c r="L136" t="s">
        <v>52</v>
      </c>
      <c r="M136" t="s">
        <v>1392</v>
      </c>
    </row>
    <row r="137" spans="1:15" x14ac:dyDescent="0.3">
      <c r="A137" t="s">
        <v>1393</v>
      </c>
      <c r="B137" t="s">
        <v>1394</v>
      </c>
      <c r="C137" t="s">
        <v>1395</v>
      </c>
      <c r="D137" t="s">
        <v>1396</v>
      </c>
      <c r="E137" t="s">
        <v>1397</v>
      </c>
      <c r="F137" t="s">
        <v>1398</v>
      </c>
      <c r="G137" t="s">
        <v>105</v>
      </c>
      <c r="H137" t="s">
        <v>1399</v>
      </c>
      <c r="I137" t="s">
        <v>1400</v>
      </c>
      <c r="J137" t="s">
        <v>1401</v>
      </c>
      <c r="K137" t="s">
        <v>1402</v>
      </c>
      <c r="L137" t="s">
        <v>52</v>
      </c>
      <c r="M137" t="s">
        <v>1403</v>
      </c>
    </row>
    <row r="138" spans="1:15" x14ac:dyDescent="0.3">
      <c r="A138" t="s">
        <v>1404</v>
      </c>
      <c r="B138" t="s">
        <v>1405</v>
      </c>
      <c r="C138" t="s">
        <v>1406</v>
      </c>
      <c r="D138" t="s">
        <v>1407</v>
      </c>
      <c r="E138" t="s">
        <v>1408</v>
      </c>
      <c r="F138" t="s">
        <v>1409</v>
      </c>
      <c r="G138" t="s">
        <v>105</v>
      </c>
      <c r="H138" t="s">
        <v>1410</v>
      </c>
      <c r="I138" t="s">
        <v>1411</v>
      </c>
      <c r="J138" t="s">
        <v>1412</v>
      </c>
      <c r="K138" t="s">
        <v>1413</v>
      </c>
      <c r="L138" t="s">
        <v>52</v>
      </c>
      <c r="M138" t="s">
        <v>1414</v>
      </c>
    </row>
    <row r="139" spans="1:15" x14ac:dyDescent="0.3">
      <c r="A139" t="s">
        <v>1415</v>
      </c>
      <c r="B139" t="s">
        <v>1416</v>
      </c>
      <c r="C139" t="s">
        <v>1417</v>
      </c>
      <c r="D139" t="s">
        <v>1418</v>
      </c>
      <c r="E139" t="s">
        <v>1419</v>
      </c>
      <c r="F139" t="s">
        <v>1179</v>
      </c>
      <c r="G139" t="s">
        <v>193</v>
      </c>
      <c r="H139" t="s">
        <v>1420</v>
      </c>
      <c r="I139" t="s">
        <v>1421</v>
      </c>
      <c r="J139" t="s">
        <v>1182</v>
      </c>
      <c r="K139" t="s">
        <v>1422</v>
      </c>
      <c r="L139" t="s">
        <v>52</v>
      </c>
      <c r="M139" t="s">
        <v>1423</v>
      </c>
    </row>
    <row r="140" spans="1:15" x14ac:dyDescent="0.3">
      <c r="A140" t="s">
        <v>1424</v>
      </c>
      <c r="B140" t="s">
        <v>1425</v>
      </c>
      <c r="C140" t="s">
        <v>1426</v>
      </c>
      <c r="D140" t="s">
        <v>1427</v>
      </c>
      <c r="E140" t="s">
        <v>1428</v>
      </c>
      <c r="F140" t="s">
        <v>1429</v>
      </c>
      <c r="G140" t="s">
        <v>60</v>
      </c>
      <c r="H140" t="s">
        <v>1430</v>
      </c>
      <c r="I140" t="s">
        <v>1431</v>
      </c>
      <c r="J140" t="s">
        <v>1432</v>
      </c>
      <c r="K140" t="s">
        <v>1433</v>
      </c>
      <c r="L140" t="s">
        <v>52</v>
      </c>
      <c r="M140" t="s">
        <v>1434</v>
      </c>
    </row>
    <row r="141" spans="1:15" x14ac:dyDescent="0.3">
      <c r="A141" t="s">
        <v>1435</v>
      </c>
      <c r="B141" t="s">
        <v>1436</v>
      </c>
      <c r="C141" t="s">
        <v>1437</v>
      </c>
      <c r="D141" t="s">
        <v>1438</v>
      </c>
      <c r="E141" t="s">
        <v>1439</v>
      </c>
      <c r="F141" t="s">
        <v>104</v>
      </c>
      <c r="G141" t="s">
        <v>47</v>
      </c>
      <c r="H141" t="s">
        <v>1440</v>
      </c>
      <c r="I141" t="s">
        <v>1441</v>
      </c>
      <c r="J141" t="s">
        <v>108</v>
      </c>
      <c r="K141" t="s">
        <v>1442</v>
      </c>
      <c r="L141" t="s">
        <v>52</v>
      </c>
      <c r="M141" t="s">
        <v>1443</v>
      </c>
      <c r="N141" t="s">
        <v>1444</v>
      </c>
    </row>
    <row r="142" spans="1:15" x14ac:dyDescent="0.3">
      <c r="A142" t="s">
        <v>1445</v>
      </c>
      <c r="B142" t="s">
        <v>1446</v>
      </c>
      <c r="C142" t="s">
        <v>1447</v>
      </c>
      <c r="D142" t="s">
        <v>1448</v>
      </c>
      <c r="E142" t="s">
        <v>1449</v>
      </c>
      <c r="F142" t="s">
        <v>1450</v>
      </c>
      <c r="G142" t="s">
        <v>687</v>
      </c>
      <c r="H142" t="s">
        <v>1451</v>
      </c>
      <c r="I142" t="s">
        <v>242</v>
      </c>
      <c r="J142" t="s">
        <v>1452</v>
      </c>
      <c r="K142" t="s">
        <v>1453</v>
      </c>
      <c r="L142" t="s">
        <v>52</v>
      </c>
      <c r="M142" t="s">
        <v>1454</v>
      </c>
    </row>
    <row r="143" spans="1:15" x14ac:dyDescent="0.3">
      <c r="A143" t="s">
        <v>1455</v>
      </c>
      <c r="B143" t="s">
        <v>1456</v>
      </c>
      <c r="C143" t="s">
        <v>1457</v>
      </c>
      <c r="D143" t="s">
        <v>1458</v>
      </c>
      <c r="E143" t="s">
        <v>1459</v>
      </c>
      <c r="F143" t="s">
        <v>1460</v>
      </c>
      <c r="G143" t="s">
        <v>72</v>
      </c>
      <c r="H143" t="s">
        <v>1461</v>
      </c>
      <c r="I143" t="s">
        <v>1462</v>
      </c>
      <c r="J143" t="s">
        <v>1463</v>
      </c>
      <c r="K143" t="s">
        <v>1464</v>
      </c>
      <c r="L143" t="s">
        <v>52</v>
      </c>
      <c r="M143" t="s">
        <v>1465</v>
      </c>
    </row>
    <row r="144" spans="1:15" x14ac:dyDescent="0.3">
      <c r="A144" t="s">
        <v>1466</v>
      </c>
      <c r="B144" t="s">
        <v>1467</v>
      </c>
      <c r="C144" t="s">
        <v>1468</v>
      </c>
      <c r="D144" t="s">
        <v>1469</v>
      </c>
      <c r="E144" t="s">
        <v>1470</v>
      </c>
      <c r="F144" t="s">
        <v>1471</v>
      </c>
      <c r="G144" t="s">
        <v>1472</v>
      </c>
      <c r="H144" t="s">
        <v>1473</v>
      </c>
      <c r="I144" t="s">
        <v>317</v>
      </c>
      <c r="J144" t="s">
        <v>1474</v>
      </c>
      <c r="K144" t="s">
        <v>1475</v>
      </c>
      <c r="L144" t="s">
        <v>52</v>
      </c>
      <c r="M144" t="s">
        <v>1476</v>
      </c>
      <c r="O144" t="s">
        <v>1098</v>
      </c>
    </row>
    <row r="145" spans="1:20" x14ac:dyDescent="0.3">
      <c r="A145" t="s">
        <v>1477</v>
      </c>
      <c r="B145" t="s">
        <v>1478</v>
      </c>
      <c r="C145" t="s">
        <v>1479</v>
      </c>
      <c r="D145" t="s">
        <v>1480</v>
      </c>
      <c r="E145" t="s">
        <v>1481</v>
      </c>
      <c r="F145" t="s">
        <v>1482</v>
      </c>
      <c r="G145" t="s">
        <v>94</v>
      </c>
      <c r="H145" t="s">
        <v>1483</v>
      </c>
      <c r="I145" t="s">
        <v>1484</v>
      </c>
      <c r="J145" t="s">
        <v>1485</v>
      </c>
      <c r="K145" t="s">
        <v>1486</v>
      </c>
      <c r="L145" t="s">
        <v>52</v>
      </c>
      <c r="M145" t="s">
        <v>1487</v>
      </c>
    </row>
    <row r="146" spans="1:20" x14ac:dyDescent="0.3">
      <c r="A146" t="s">
        <v>1488</v>
      </c>
      <c r="B146" t="s">
        <v>1489</v>
      </c>
      <c r="C146" t="s">
        <v>1490</v>
      </c>
      <c r="D146" t="s">
        <v>1491</v>
      </c>
      <c r="E146" t="s">
        <v>1492</v>
      </c>
      <c r="F146" t="s">
        <v>869</v>
      </c>
      <c r="G146" t="s">
        <v>687</v>
      </c>
      <c r="H146" t="s">
        <v>1493</v>
      </c>
      <c r="I146" t="s">
        <v>1494</v>
      </c>
      <c r="J146" t="s">
        <v>872</v>
      </c>
      <c r="K146" t="s">
        <v>1495</v>
      </c>
      <c r="L146" t="s">
        <v>52</v>
      </c>
      <c r="M146" t="s">
        <v>1496</v>
      </c>
    </row>
    <row r="147" spans="1:20" x14ac:dyDescent="0.3">
      <c r="A147" t="s">
        <v>1497</v>
      </c>
      <c r="B147" t="s">
        <v>1498</v>
      </c>
      <c r="C147" t="s">
        <v>1499</v>
      </c>
      <c r="D147" t="s">
        <v>1500</v>
      </c>
      <c r="E147" t="s">
        <v>1501</v>
      </c>
      <c r="G147" t="s">
        <v>47</v>
      </c>
      <c r="H147" t="s">
        <v>1502</v>
      </c>
      <c r="K147" t="s">
        <v>1503</v>
      </c>
      <c r="L147" t="s">
        <v>1504</v>
      </c>
      <c r="M147" t="s">
        <v>1505</v>
      </c>
      <c r="P147" t="s">
        <v>1506</v>
      </c>
      <c r="Q147" t="s">
        <v>1507</v>
      </c>
      <c r="R147" t="s">
        <v>1508</v>
      </c>
      <c r="S147" t="s">
        <v>1509</v>
      </c>
    </row>
    <row r="148" spans="1:20" x14ac:dyDescent="0.3">
      <c r="A148" t="s">
        <v>1510</v>
      </c>
      <c r="B148" t="s">
        <v>1511</v>
      </c>
      <c r="C148" t="s">
        <v>1512</v>
      </c>
      <c r="D148" t="s">
        <v>1513</v>
      </c>
      <c r="E148" t="s">
        <v>1514</v>
      </c>
      <c r="F148" t="s">
        <v>1515</v>
      </c>
      <c r="G148" t="s">
        <v>72</v>
      </c>
      <c r="H148" t="s">
        <v>1516</v>
      </c>
      <c r="I148" t="s">
        <v>1494</v>
      </c>
      <c r="J148" t="s">
        <v>1517</v>
      </c>
      <c r="K148" t="s">
        <v>1518</v>
      </c>
      <c r="L148" t="s">
        <v>52</v>
      </c>
      <c r="M148" t="s">
        <v>1519</v>
      </c>
    </row>
    <row r="149" spans="1:20" x14ac:dyDescent="0.3">
      <c r="A149" t="s">
        <v>1520</v>
      </c>
      <c r="B149" t="s">
        <v>1521</v>
      </c>
      <c r="C149" t="s">
        <v>1522</v>
      </c>
      <c r="D149" t="s">
        <v>1523</v>
      </c>
      <c r="E149" t="s">
        <v>1524</v>
      </c>
      <c r="F149" t="s">
        <v>442</v>
      </c>
      <c r="G149" t="s">
        <v>193</v>
      </c>
      <c r="H149" t="s">
        <v>1525</v>
      </c>
      <c r="I149" t="s">
        <v>1526</v>
      </c>
      <c r="J149" t="s">
        <v>445</v>
      </c>
      <c r="K149" t="s">
        <v>1527</v>
      </c>
      <c r="L149" t="s">
        <v>52</v>
      </c>
      <c r="M149" t="s">
        <v>1528</v>
      </c>
      <c r="N149" t="s">
        <v>1529</v>
      </c>
    </row>
    <row r="150" spans="1:20" x14ac:dyDescent="0.3">
      <c r="A150" t="s">
        <v>1530</v>
      </c>
      <c r="B150" t="s">
        <v>1531</v>
      </c>
      <c r="C150" t="s">
        <v>1532</v>
      </c>
      <c r="D150" t="s">
        <v>1533</v>
      </c>
      <c r="E150" t="s">
        <v>1534</v>
      </c>
      <c r="F150" t="s">
        <v>1535</v>
      </c>
      <c r="G150" t="s">
        <v>94</v>
      </c>
      <c r="H150" t="s">
        <v>1536</v>
      </c>
      <c r="I150" t="s">
        <v>184</v>
      </c>
      <c r="J150" t="s">
        <v>1537</v>
      </c>
      <c r="K150" t="s">
        <v>1538</v>
      </c>
      <c r="L150" t="s">
        <v>52</v>
      </c>
      <c r="M150" t="s">
        <v>1539</v>
      </c>
    </row>
    <row r="151" spans="1:20" x14ac:dyDescent="0.3">
      <c r="A151" t="s">
        <v>1540</v>
      </c>
      <c r="B151" t="s">
        <v>1541</v>
      </c>
      <c r="C151" t="s">
        <v>1542</v>
      </c>
      <c r="D151" t="s">
        <v>1543</v>
      </c>
      <c r="E151" t="s">
        <v>1544</v>
      </c>
      <c r="F151" t="s">
        <v>1545</v>
      </c>
      <c r="G151" t="s">
        <v>105</v>
      </c>
      <c r="H151" t="s">
        <v>1546</v>
      </c>
      <c r="I151" t="s">
        <v>796</v>
      </c>
      <c r="K151" t="s">
        <v>1547</v>
      </c>
      <c r="L151" t="s">
        <v>1504</v>
      </c>
      <c r="M151" t="s">
        <v>1548</v>
      </c>
      <c r="Q151" t="s">
        <v>1549</v>
      </c>
      <c r="R151" t="s">
        <v>1550</v>
      </c>
      <c r="S151" t="s">
        <v>1551</v>
      </c>
      <c r="T151" t="s">
        <v>1552</v>
      </c>
    </row>
    <row r="152" spans="1:20" x14ac:dyDescent="0.3">
      <c r="A152" t="s">
        <v>1553</v>
      </c>
      <c r="B152" t="s">
        <v>1554</v>
      </c>
      <c r="C152" t="s">
        <v>1555</v>
      </c>
      <c r="D152" t="s">
        <v>1556</v>
      </c>
      <c r="E152" t="s">
        <v>1557</v>
      </c>
      <c r="F152" t="s">
        <v>71</v>
      </c>
      <c r="G152" t="s">
        <v>94</v>
      </c>
      <c r="H152" t="s">
        <v>1558</v>
      </c>
      <c r="I152" t="s">
        <v>96</v>
      </c>
      <c r="J152" t="s">
        <v>75</v>
      </c>
      <c r="K152" t="s">
        <v>1559</v>
      </c>
      <c r="L152" t="s">
        <v>52</v>
      </c>
      <c r="M152" t="s">
        <v>1560</v>
      </c>
    </row>
    <row r="153" spans="1:20" x14ac:dyDescent="0.3">
      <c r="A153" t="s">
        <v>1561</v>
      </c>
      <c r="B153" t="s">
        <v>1562</v>
      </c>
      <c r="C153" t="s">
        <v>1563</v>
      </c>
      <c r="D153" t="s">
        <v>1564</v>
      </c>
      <c r="E153" t="s">
        <v>1565</v>
      </c>
      <c r="F153" t="s">
        <v>442</v>
      </c>
      <c r="G153" t="s">
        <v>1168</v>
      </c>
      <c r="H153" t="s">
        <v>1566</v>
      </c>
      <c r="I153" t="s">
        <v>1567</v>
      </c>
      <c r="J153" t="s">
        <v>445</v>
      </c>
      <c r="K153" t="s">
        <v>1568</v>
      </c>
      <c r="L153" t="s">
        <v>52</v>
      </c>
      <c r="M153" t="s">
        <v>1569</v>
      </c>
      <c r="N153" t="s">
        <v>1570</v>
      </c>
    </row>
    <row r="154" spans="1:20" x14ac:dyDescent="0.3">
      <c r="A154" t="s">
        <v>1571</v>
      </c>
      <c r="B154" t="s">
        <v>1572</v>
      </c>
      <c r="C154" t="s">
        <v>1573</v>
      </c>
      <c r="D154" t="s">
        <v>1574</v>
      </c>
      <c r="E154" t="s">
        <v>1575</v>
      </c>
      <c r="F154" t="s">
        <v>1576</v>
      </c>
      <c r="G154" t="s">
        <v>105</v>
      </c>
      <c r="H154" t="s">
        <v>1577</v>
      </c>
      <c r="I154" t="s">
        <v>1578</v>
      </c>
      <c r="J154" t="s">
        <v>1579</v>
      </c>
      <c r="K154" t="s">
        <v>1580</v>
      </c>
      <c r="L154" t="s">
        <v>52</v>
      </c>
      <c r="M154" t="s">
        <v>1581</v>
      </c>
    </row>
    <row r="155" spans="1:20" x14ac:dyDescent="0.3">
      <c r="A155" t="s">
        <v>1582</v>
      </c>
      <c r="B155" t="s">
        <v>1583</v>
      </c>
      <c r="C155" t="s">
        <v>1584</v>
      </c>
      <c r="D155" t="s">
        <v>1585</v>
      </c>
      <c r="E155" t="s">
        <v>1586</v>
      </c>
      <c r="F155" t="s">
        <v>431</v>
      </c>
      <c r="G155" t="s">
        <v>193</v>
      </c>
      <c r="H155" t="s">
        <v>1587</v>
      </c>
      <c r="I155" t="s">
        <v>1085</v>
      </c>
      <c r="J155" t="s">
        <v>434</v>
      </c>
      <c r="K155" t="s">
        <v>1588</v>
      </c>
      <c r="L155" t="s">
        <v>52</v>
      </c>
      <c r="M155" t="s">
        <v>1589</v>
      </c>
    </row>
    <row r="156" spans="1:20" x14ac:dyDescent="0.3">
      <c r="A156" t="s">
        <v>1590</v>
      </c>
      <c r="B156" t="s">
        <v>1591</v>
      </c>
      <c r="C156" t="s">
        <v>1592</v>
      </c>
      <c r="D156" t="s">
        <v>1593</v>
      </c>
      <c r="E156" t="s">
        <v>1594</v>
      </c>
      <c r="F156" t="s">
        <v>1482</v>
      </c>
      <c r="G156" t="s">
        <v>94</v>
      </c>
      <c r="H156" t="s">
        <v>1595</v>
      </c>
      <c r="I156" t="s">
        <v>1484</v>
      </c>
      <c r="J156" t="s">
        <v>1485</v>
      </c>
      <c r="K156" t="s">
        <v>1596</v>
      </c>
      <c r="L156" t="s">
        <v>52</v>
      </c>
      <c r="M156" t="s">
        <v>1597</v>
      </c>
    </row>
    <row r="157" spans="1:20" x14ac:dyDescent="0.3">
      <c r="A157" t="s">
        <v>1598</v>
      </c>
      <c r="B157" t="s">
        <v>1599</v>
      </c>
      <c r="C157" t="s">
        <v>1600</v>
      </c>
      <c r="D157" t="s">
        <v>1601</v>
      </c>
      <c r="E157" t="s">
        <v>1602</v>
      </c>
      <c r="F157" t="s">
        <v>104</v>
      </c>
      <c r="G157" t="s">
        <v>94</v>
      </c>
      <c r="H157" t="s">
        <v>1603</v>
      </c>
      <c r="I157" t="s">
        <v>1604</v>
      </c>
      <c r="J157" t="s">
        <v>108</v>
      </c>
      <c r="K157" t="s">
        <v>1605</v>
      </c>
      <c r="L157" t="s">
        <v>52</v>
      </c>
      <c r="M157" t="s">
        <v>1606</v>
      </c>
      <c r="N157" t="s">
        <v>1607</v>
      </c>
    </row>
    <row r="158" spans="1:20" x14ac:dyDescent="0.3">
      <c r="A158" t="s">
        <v>1608</v>
      </c>
      <c r="B158" t="s">
        <v>1609</v>
      </c>
      <c r="C158" t="s">
        <v>1610</v>
      </c>
      <c r="D158" t="s">
        <v>1611</v>
      </c>
      <c r="E158" t="s">
        <v>1612</v>
      </c>
      <c r="F158" t="s">
        <v>1613</v>
      </c>
      <c r="G158" t="s">
        <v>60</v>
      </c>
      <c r="H158" t="s">
        <v>1614</v>
      </c>
      <c r="J158" t="s">
        <v>1615</v>
      </c>
      <c r="K158" t="s">
        <v>1616</v>
      </c>
      <c r="L158" t="s">
        <v>52</v>
      </c>
      <c r="M158" t="s">
        <v>1617</v>
      </c>
    </row>
    <row r="159" spans="1:20" x14ac:dyDescent="0.3">
      <c r="A159" t="s">
        <v>1618</v>
      </c>
      <c r="B159" t="s">
        <v>1619</v>
      </c>
      <c r="C159" t="s">
        <v>1620</v>
      </c>
      <c r="D159" t="s">
        <v>1621</v>
      </c>
      <c r="E159" t="s">
        <v>1622</v>
      </c>
      <c r="F159" t="s">
        <v>59</v>
      </c>
      <c r="G159" t="s">
        <v>94</v>
      </c>
      <c r="H159" t="s">
        <v>1623</v>
      </c>
      <c r="I159" t="s">
        <v>1624</v>
      </c>
      <c r="J159" t="s">
        <v>63</v>
      </c>
      <c r="K159" t="s">
        <v>1625</v>
      </c>
      <c r="L159" t="s">
        <v>52</v>
      </c>
      <c r="M159" t="s">
        <v>1626</v>
      </c>
    </row>
    <row r="160" spans="1:20" x14ac:dyDescent="0.3">
      <c r="A160" t="s">
        <v>1627</v>
      </c>
      <c r="B160" t="s">
        <v>1628</v>
      </c>
      <c r="C160" t="s">
        <v>1629</v>
      </c>
      <c r="D160" t="s">
        <v>1630</v>
      </c>
      <c r="E160" t="s">
        <v>1631</v>
      </c>
      <c r="F160" t="s">
        <v>1535</v>
      </c>
      <c r="G160" t="s">
        <v>60</v>
      </c>
      <c r="H160" t="s">
        <v>1632</v>
      </c>
      <c r="I160" t="s">
        <v>1633</v>
      </c>
      <c r="J160" t="s">
        <v>1537</v>
      </c>
      <c r="K160" t="s">
        <v>1634</v>
      </c>
      <c r="L160" t="s">
        <v>52</v>
      </c>
      <c r="M160" t="s">
        <v>1635</v>
      </c>
    </row>
    <row r="161" spans="1:13" x14ac:dyDescent="0.3">
      <c r="A161" t="s">
        <v>1636</v>
      </c>
      <c r="B161" t="s">
        <v>1637</v>
      </c>
      <c r="C161" t="s">
        <v>1638</v>
      </c>
      <c r="D161" t="s">
        <v>1639</v>
      </c>
      <c r="E161" t="s">
        <v>1640</v>
      </c>
      <c r="F161" t="s">
        <v>618</v>
      </c>
      <c r="G161" t="s">
        <v>72</v>
      </c>
      <c r="H161" t="s">
        <v>1641</v>
      </c>
      <c r="I161" t="s">
        <v>553</v>
      </c>
      <c r="J161" t="s">
        <v>621</v>
      </c>
      <c r="K161" t="s">
        <v>1642</v>
      </c>
      <c r="L161" t="s">
        <v>52</v>
      </c>
      <c r="M161" t="s">
        <v>1643</v>
      </c>
    </row>
  </sheetData>
  <hyperlinks>
    <hyperlink ref="E2" r:id="rId1" xr:uid="{E99ACA8F-7CE0-4CD1-8CAC-D1831383493A}"/>
  </hyperlinks>
  <pageMargins left="0.7" right="0.7" top="0.78740157499999996" bottom="0.78740157499999996"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SLR - 26.07.2025</vt:lpstr>
      <vt:lpstr>Inclusion- &amp; Exclusion-Criteria</vt:lpstr>
      <vt:lpstr>Identified Datasets</vt:lpstr>
      <vt:lpstr>Full References - 26.07.2025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Tamino Gaub</dc:creator>
  <cp:lastModifiedBy>Gaub, Tamino</cp:lastModifiedBy>
  <dcterms:created xsi:type="dcterms:W3CDTF">2025-07-26T10:19:17Z</dcterms:created>
  <dcterms:modified xsi:type="dcterms:W3CDTF">2025-09-23T07:56:19Z</dcterms:modified>
</cp:coreProperties>
</file>