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иректор" sheetId="1" state="visible" r:id="rId2"/>
    <sheet name="Зав кафедрой" sheetId="2" state="visible" r:id="rId3"/>
    <sheet name="НПР" sheetId="3" state="visible" r:id="rId4"/>
    <sheet name="проверяющие" sheetId="4" state="visible" r:id="rId5"/>
  </sheets>
  <definedNames>
    <definedName function="false" hidden="true" localSheetId="0" name="_xlnm._FilterDatabase" vbProcedure="false">Директор!$A$1:$BT$6</definedName>
    <definedName function="false" hidden="true" localSheetId="1" name="_xlnm._FilterDatabase" vbProcedure="false">'Зав кафедрой'!$A$1:$BS$26</definedName>
    <definedName function="false" hidden="true" localSheetId="2" name="_xlnm._FilterDatabase" vbProcedure="false">НПР!$E$1:$E$2530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<sst xmlns="http://schemas.openxmlformats.org/spreadsheetml/2006/main" count="2037" uniqueCount="1059">
  <si>
    <t xml:space="preserve">№</t>
  </si>
  <si>
    <t xml:space="preserve">ФИО</t>
  </si>
  <si>
    <t xml:space="preserve">1.1</t>
  </si>
  <si>
    <t xml:space="preserve">1.2</t>
  </si>
  <si>
    <t xml:space="preserve">1.3</t>
  </si>
  <si>
    <t xml:space="preserve">1.4</t>
  </si>
  <si>
    <t xml:space="preserve">1.5</t>
  </si>
  <si>
    <t xml:space="preserve">1.6</t>
  </si>
  <si>
    <t xml:space="preserve">2.1</t>
  </si>
  <si>
    <t xml:space="preserve">2.2</t>
  </si>
  <si>
    <t xml:space="preserve">2.3</t>
  </si>
  <si>
    <t xml:space="preserve">2.4</t>
  </si>
  <si>
    <t xml:space="preserve">2.5</t>
  </si>
  <si>
    <t xml:space="preserve">2.6</t>
  </si>
  <si>
    <t xml:space="preserve">2.7</t>
  </si>
  <si>
    <t xml:space="preserve">2.8</t>
  </si>
  <si>
    <t xml:space="preserve">3.1</t>
  </si>
  <si>
    <t xml:space="preserve">3.2</t>
  </si>
  <si>
    <t xml:space="preserve">3.3</t>
  </si>
  <si>
    <t xml:space="preserve">3.4</t>
  </si>
  <si>
    <t xml:space="preserve">4.1</t>
  </si>
  <si>
    <t xml:space="preserve">4.2</t>
  </si>
  <si>
    <t xml:space="preserve">4.3</t>
  </si>
  <si>
    <t xml:space="preserve">4.4</t>
  </si>
  <si>
    <t xml:space="preserve">4.5</t>
  </si>
  <si>
    <t xml:space="preserve">4.6</t>
  </si>
  <si>
    <t xml:space="preserve">4.7</t>
  </si>
  <si>
    <t xml:space="preserve">4.8</t>
  </si>
  <si>
    <t xml:space="preserve">4.9</t>
  </si>
  <si>
    <t xml:space="preserve">4.10</t>
  </si>
  <si>
    <t xml:space="preserve">5.1</t>
  </si>
  <si>
    <t xml:space="preserve">5.2</t>
  </si>
  <si>
    <t xml:space="preserve">5.3</t>
  </si>
  <si>
    <t xml:space="preserve">5.4</t>
  </si>
  <si>
    <t xml:space="preserve">5.5</t>
  </si>
  <si>
    <t xml:space="preserve">5.6</t>
  </si>
  <si>
    <t xml:space="preserve">ИТОГО</t>
  </si>
  <si>
    <t xml:space="preserve">учетная запись </t>
  </si>
  <si>
    <t xml:space="preserve">электронная почта</t>
  </si>
  <si>
    <t xml:space="preserve">Показатель</t>
  </si>
  <si>
    <t xml:space="preserve">Баллы</t>
  </si>
  <si>
    <t xml:space="preserve">Чебакова Елена Олеговна </t>
  </si>
  <si>
    <t xml:space="preserve">chebakova_eo</t>
  </si>
  <si>
    <t xml:space="preserve">elena_chebakova@mail.ru</t>
  </si>
  <si>
    <t xml:space="preserve">&lt;100</t>
  </si>
  <si>
    <t xml:space="preserve">Коденцева Юлия Викторовна</t>
  </si>
  <si>
    <t xml:space="preserve">kodentseva_uv</t>
  </si>
  <si>
    <t xml:space="preserve">kodjul78@mail.ru</t>
  </si>
  <si>
    <t xml:space="preserve">300-350</t>
  </si>
  <si>
    <t xml:space="preserve">Банкет Михаил Викторович</t>
  </si>
  <si>
    <t xml:space="preserve">banket_mv</t>
  </si>
  <si>
    <t xml:space="preserve">mikhail_banket@mail.ru</t>
  </si>
  <si>
    <t xml:space="preserve">Шонин Анатолий Юрьевич</t>
  </si>
  <si>
    <t xml:space="preserve">Институт</t>
  </si>
  <si>
    <t xml:space="preserve">Кафедра</t>
  </si>
  <si>
    <t xml:space="preserve">итого</t>
  </si>
  <si>
    <t xml:space="preserve">Сухарев Роман Юрьевич Заведующий кафедрой</t>
  </si>
  <si>
    <t xml:space="preserve">suharev_ru</t>
  </si>
  <si>
    <t xml:space="preserve">suharev_ry@sibadi.org</t>
  </si>
  <si>
    <t xml:space="preserve">Институт "Автомобильный транспорт, нефтегазовая и строительная техника"</t>
  </si>
  <si>
    <t xml:space="preserve">Кафедра "Автоматизация и энергетическое машиностроение"</t>
  </si>
  <si>
    <t xml:space="preserve">Князев Игорь Михайлович Заведующий кафедрой</t>
  </si>
  <si>
    <t xml:space="preserve">knjazev_im</t>
  </si>
  <si>
    <t xml:space="preserve">ltkim@rambler.ru</t>
  </si>
  <si>
    <t xml:space="preserve">Кафедра "Автомобильный транспорт"</t>
  </si>
  <si>
    <t xml:space="preserve">Максимова Марина Владимировна Заведующий кафедрой</t>
  </si>
  <si>
    <t xml:space="preserve">maksimova_mv</t>
  </si>
  <si>
    <t xml:space="preserve">m9139768547@gmail.com</t>
  </si>
  <si>
    <t xml:space="preserve">Институт "Автомобильно-дорожное, промышленное и гражданское строительство"</t>
  </si>
  <si>
    <t xml:space="preserve">Кафедра "Архитектурно-конструктивное проектирование"</t>
  </si>
  <si>
    <t xml:space="preserve">4.5%</t>
  </si>
  <si>
    <t xml:space="preserve">Быков Василий Леонидович Заведующий кафедрой</t>
  </si>
  <si>
    <t xml:space="preserve">bykov_vl</t>
  </si>
  <si>
    <t xml:space="preserve">Bvl55@yandex.ru</t>
  </si>
  <si>
    <t xml:space="preserve">Кафедра "Геодезия и инженерные изыскания в строительстве"</t>
  </si>
  <si>
    <t xml:space="preserve">1.8%</t>
  </si>
  <si>
    <t xml:space="preserve">Рыбакова Наталья Николаевна Заведующий кафедрой</t>
  </si>
  <si>
    <t xml:space="preserve">ribakova_nn</t>
  </si>
  <si>
    <t xml:space="preserve">kaf_ip@mail.ru</t>
  </si>
  <si>
    <t xml:space="preserve">Кафедра "Инженерная педагогика"</t>
  </si>
  <si>
    <t xml:space="preserve">Цыгулева Маргарита Викторовна Заведующий кафедрой</t>
  </si>
  <si>
    <t xml:space="preserve">margaritav</t>
  </si>
  <si>
    <t xml:space="preserve">m.v.tsyguleva@gmail.com</t>
  </si>
  <si>
    <t xml:space="preserve">Институт "Информационные системы, экономика и управление"</t>
  </si>
  <si>
    <t xml:space="preserve">Кафедра "Иностранные языки"</t>
  </si>
  <si>
    <t xml:space="preserve">Семенова Зинаида Васильевна Заведующий кафедрой</t>
  </si>
  <si>
    <t xml:space="preserve">semenova_zv</t>
  </si>
  <si>
    <t xml:space="preserve">semenova_zv@portal.sibadi.org</t>
  </si>
  <si>
    <t xml:space="preserve">Кафедра "Информационная безопасность"</t>
  </si>
  <si>
    <t xml:space="preserve">Кобзев Павел Николаевич Заведующий кафедрой</t>
  </si>
  <si>
    <t xml:space="preserve">kobzev_pn</t>
  </si>
  <si>
    <t xml:space="preserve">kpn_omsk@mail.ru</t>
  </si>
  <si>
    <t xml:space="preserve">Кафедра "Мосты и тоннели"</t>
  </si>
  <si>
    <t xml:space="preserve">Агапов Максим Евгеньевич Заведующий кафедрой</t>
  </si>
  <si>
    <t xml:space="preserve">agapov_me</t>
  </si>
  <si>
    <t xml:space="preserve">agapov_me@portal.sibadi.org</t>
  </si>
  <si>
    <t xml:space="preserve">Кафедра "Общепрофессиональные дисциплины"</t>
  </si>
  <si>
    <t xml:space="preserve">Трофимова Людмила Семеновна Заведующий кафедрой</t>
  </si>
  <si>
    <t xml:space="preserve">trofimova_ls</t>
  </si>
  <si>
    <t xml:space="preserve">trofimova_ls@mail.ru</t>
  </si>
  <si>
    <t xml:space="preserve">Кафедра "Организация перевозок и безопасность движения"</t>
  </si>
  <si>
    <t xml:space="preserve">Коденцева Юлия Викторовна Заведующий кафедрой</t>
  </si>
  <si>
    <t xml:space="preserve">Кафедра "Проектное управление и информационное моделирование в строительстве"</t>
  </si>
  <si>
    <t xml:space="preserve">96,,5%</t>
  </si>
  <si>
    <t xml:space="preserve">450-500</t>
  </si>
  <si>
    <t xml:space="preserve">Кузьмин Дмитрий Андреевич Заведующий кафедрой</t>
  </si>
  <si>
    <t xml:space="preserve">kuzmin_da</t>
  </si>
  <si>
    <t xml:space="preserve">dimitri_kuzmin@mail.ru</t>
  </si>
  <si>
    <t xml:space="preserve">Кафедра "Промышленное и гражданское строительство"</t>
  </si>
  <si>
    <t xml:space="preserve">Летопольский Антон Борисович Заведующий кафедрой</t>
  </si>
  <si>
    <t xml:space="preserve">letopolskiy_ab</t>
  </si>
  <si>
    <t xml:space="preserve">antoooon-85@mail.ru</t>
  </si>
  <si>
    <t xml:space="preserve">Кафедра "Строительная, подъемно-транспортная и нефтегазовая техника"</t>
  </si>
  <si>
    <t xml:space="preserve">Долгих Геннадий Владимирович Заведующий кафедрой</t>
  </si>
  <si>
    <t xml:space="preserve">dolgih_gv</t>
  </si>
  <si>
    <t xml:space="preserve">dolgikh-gv@yandex.ru</t>
  </si>
  <si>
    <t xml:space="preserve">Кафедра "Строительство и эксплуатация дорог"</t>
  </si>
  <si>
    <t xml:space="preserve">6.8%</t>
  </si>
  <si>
    <t xml:space="preserve">Химич Татьяна Сергеевна Заведующий кафедрой</t>
  </si>
  <si>
    <t xml:space="preserve">khimich_ts</t>
  </si>
  <si>
    <t xml:space="preserve">himich_ts@mail.ru</t>
  </si>
  <si>
    <t xml:space="preserve">Кафедра "Техносферная и экологическая безопасность"</t>
  </si>
  <si>
    <t xml:space="preserve">Привалова Юлия Ивановна Заведующий кафедрой</t>
  </si>
  <si>
    <t xml:space="preserve">privalova_ui</t>
  </si>
  <si>
    <t xml:space="preserve">priv77777@mail.ru</t>
  </si>
  <si>
    <t xml:space="preserve">Кафедра "Физика и математика"</t>
  </si>
  <si>
    <t xml:space="preserve">Ревенко Евгений Михайлович Заведующий кафедрой</t>
  </si>
  <si>
    <t xml:space="preserve">revenko_em123</t>
  </si>
  <si>
    <t xml:space="preserve">revenko.76@mail.ru</t>
  </si>
  <si>
    <t xml:space="preserve">Кафедра "Физическая культура и спорт"</t>
  </si>
  <si>
    <t xml:space="preserve">Рыбникова Ирина Юрьевна Заведующий кафедрой</t>
  </si>
  <si>
    <t xml:space="preserve">rybnikova_iu</t>
  </si>
  <si>
    <t xml:space="preserve">ribnikova00@mail.ru</t>
  </si>
  <si>
    <t xml:space="preserve">Кафедра "Философия и история"</t>
  </si>
  <si>
    <t xml:space="preserve">Пестова Светлана Юрьевна Заведующий кафедрой</t>
  </si>
  <si>
    <t xml:space="preserve">pestova_su</t>
  </si>
  <si>
    <t xml:space="preserve">pestova_sv@mail.ru</t>
  </si>
  <si>
    <t xml:space="preserve">Кафедра "Цифровые технологии"</t>
  </si>
  <si>
    <t xml:space="preserve">Романенко Елена Васильевна Заведующий кафедрой</t>
  </si>
  <si>
    <t xml:space="preserve">romanenko_ev</t>
  </si>
  <si>
    <t xml:space="preserve">romanenko_ev@portal.sibadi.org</t>
  </si>
  <si>
    <t xml:space="preserve">Кафедра "Экономика, логистика и управление качеством"</t>
  </si>
  <si>
    <t xml:space="preserve">Потеряев Илья Константинович Заведующий кафедрой</t>
  </si>
  <si>
    <t xml:space="preserve">poteryaev_ik</t>
  </si>
  <si>
    <t xml:space="preserve">poteryaev_ik@mail.ru</t>
  </si>
  <si>
    <t xml:space="preserve">Кафедра "Эксплуатация нефтегазовой и строительной техники"</t>
  </si>
  <si>
    <t xml:space="preserve">                           </t>
  </si>
  <si>
    <t xml:space="preserve">4.11</t>
  </si>
  <si>
    <t xml:space="preserve">4.12</t>
  </si>
  <si>
    <t xml:space="preserve">4.13</t>
  </si>
  <si>
    <t xml:space="preserve">4.14</t>
  </si>
  <si>
    <t xml:space="preserve">5.7</t>
  </si>
  <si>
    <t xml:space="preserve">5.8</t>
  </si>
  <si>
    <t xml:space="preserve">5.9</t>
  </si>
  <si>
    <t xml:space="preserve">5.10</t>
  </si>
  <si>
    <t xml:space="preserve">5.11</t>
  </si>
  <si>
    <t xml:space="preserve">5.12</t>
  </si>
  <si>
    <t xml:space="preserve">5.13</t>
  </si>
  <si>
    <t xml:space="preserve">Итого</t>
  </si>
  <si>
    <t xml:space="preserve">Абдулаева Ольга Владимировна </t>
  </si>
  <si>
    <t xml:space="preserve">abdulaeva_ov</t>
  </si>
  <si>
    <t xml:space="preserve">abdulaeva_ov@mail.ru</t>
  </si>
  <si>
    <t xml:space="preserve">/1/</t>
  </si>
  <si>
    <t xml:space="preserve">Авадэни Юлия Ивановна</t>
  </si>
  <si>
    <t xml:space="preserve">avadeni_ui</t>
  </si>
  <si>
    <t xml:space="preserve">avadeniyulia@yandex.ru</t>
  </si>
  <si>
    <t xml:space="preserve">4*(427/2)</t>
  </si>
  <si>
    <t xml:space="preserve">10/32/16</t>
  </si>
  <si>
    <t xml:space="preserve">Авдейчикова Елена Викторовна</t>
  </si>
  <si>
    <t xml:space="preserve">avdeichikova_ev</t>
  </si>
  <si>
    <t xml:space="preserve">avdeich@mail.ru</t>
  </si>
  <si>
    <t xml:space="preserve">3*(65/1) 2*(35/1)</t>
  </si>
  <si>
    <t xml:space="preserve">20/ /</t>
  </si>
  <si>
    <t xml:space="preserve">Авилкина Ирина Николаевна</t>
  </si>
  <si>
    <t xml:space="preserve">avilkina_in</t>
  </si>
  <si>
    <t xml:space="preserve">iavilkina@mail.ru</t>
  </si>
  <si>
    <t xml:space="preserve">Агапов Максим Евгеньевич </t>
  </si>
  <si>
    <t xml:space="preserve">Акимов Валерий Викторович</t>
  </si>
  <si>
    <t xml:space="preserve">akimov_vv</t>
  </si>
  <si>
    <t xml:space="preserve">splavtini@mail.ru</t>
  </si>
  <si>
    <t xml:space="preserve">Аксёнова Светлана Михайловна</t>
  </si>
  <si>
    <t xml:space="preserve">aksenova_sm</t>
  </si>
  <si>
    <t xml:space="preserve">aksenova_sm@portal.sibadi.org</t>
  </si>
  <si>
    <t xml:space="preserve">4*(271/1)</t>
  </si>
  <si>
    <t xml:space="preserve"> /8/</t>
  </si>
  <si>
    <t xml:space="preserve">Александров Александр Александрович</t>
  </si>
  <si>
    <t xml:space="preserve">aleksandrov_aa</t>
  </si>
  <si>
    <t xml:space="preserve">omsk-aaa@rambler.ru</t>
  </si>
  <si>
    <t xml:space="preserve">Александров Анатолий Сергеевич</t>
  </si>
  <si>
    <t xml:space="preserve">aleksandrov_as</t>
  </si>
  <si>
    <t xml:space="preserve">aleksandrov_as@portal.sibadi.org</t>
  </si>
  <si>
    <t xml:space="preserve">/2</t>
  </si>
  <si>
    <t xml:space="preserve"> </t>
  </si>
  <si>
    <t xml:space="preserve">Александрова Наталья Павловна</t>
  </si>
  <si>
    <t xml:space="preserve">aleksandrova_np</t>
  </si>
  <si>
    <t xml:space="preserve">nata26.74@mail.ru</t>
  </si>
  <si>
    <t xml:space="preserve">Алешков Денис Сергеевич</t>
  </si>
  <si>
    <t xml:space="preserve">aleshkov_ds</t>
  </si>
  <si>
    <t xml:space="preserve">aleshkov_ds@mail.ru</t>
  </si>
  <si>
    <t xml:space="preserve">Алпеева Ольга Георгиевна</t>
  </si>
  <si>
    <t xml:space="preserve">alppeeva_og</t>
  </si>
  <si>
    <t xml:space="preserve">alpeeva_og.omsk@mail.ru</t>
  </si>
  <si>
    <t xml:space="preserve">/8 /8</t>
  </si>
  <si>
    <t xml:space="preserve">Анацкая Алла Георгиевна</t>
  </si>
  <si>
    <t xml:space="preserve">anatskaya_ag</t>
  </si>
  <si>
    <t xml:space="preserve">anatskaya_ag@gmail.com</t>
  </si>
  <si>
    <t xml:space="preserve">4*(80/1)</t>
  </si>
  <si>
    <t xml:space="preserve">3*(132/4) </t>
  </si>
  <si>
    <t xml:space="preserve">Андреев Игорь Валентинович</t>
  </si>
  <si>
    <t xml:space="preserve">andreev-ig</t>
  </si>
  <si>
    <t xml:space="preserve">Andr-Ig@yandex.ru</t>
  </si>
  <si>
    <t xml:space="preserve">Андреева Елена Владимировна</t>
  </si>
  <si>
    <t xml:space="preserve">andreeva_ev</t>
  </si>
  <si>
    <t xml:space="preserve">andreeva402@mail.ru</t>
  </si>
  <si>
    <t xml:space="preserve">4*(162/2)</t>
  </si>
  <si>
    <t xml:space="preserve">150-200</t>
  </si>
  <si>
    <t xml:space="preserve">Аппинг Гарри Анатольевич</t>
  </si>
  <si>
    <t xml:space="preserve">apping_ga</t>
  </si>
  <si>
    <t xml:space="preserve">Архипенко Маргарита Юрьевна</t>
  </si>
  <si>
    <t xml:space="preserve">arhipenko_mu</t>
  </si>
  <si>
    <t xml:space="preserve">armargo@mail.ru</t>
  </si>
  <si>
    <t xml:space="preserve">Астапов Игорь Николаевич</t>
  </si>
  <si>
    <t xml:space="preserve">astapov_in</t>
  </si>
  <si>
    <t xml:space="preserve">Аюпова Наталья Юрьевна</t>
  </si>
  <si>
    <t xml:space="preserve">aupova_nu</t>
  </si>
  <si>
    <t xml:space="preserve">Бабенко Константин Михайлович</t>
  </si>
  <si>
    <t xml:space="preserve">babenko_km</t>
  </si>
  <si>
    <t xml:space="preserve">bkm777@inbox.ru</t>
  </si>
  <si>
    <t xml:space="preserve">Баженов Анатолий Александрович</t>
  </si>
  <si>
    <t xml:space="preserve">bajenov_aa</t>
  </si>
  <si>
    <t xml:space="preserve">Байда Александр Сергеевич</t>
  </si>
  <si>
    <t xml:space="preserve">baida_as</t>
  </si>
  <si>
    <t xml:space="preserve">baida_alex@mail.ru</t>
  </si>
  <si>
    <t xml:space="preserve">Байда Елена Александровна</t>
  </si>
  <si>
    <t xml:space="preserve">baida_ea</t>
  </si>
  <si>
    <t xml:space="preserve">baida_elena@mail.ru</t>
  </si>
  <si>
    <t xml:space="preserve">4*(181/1) 4*(427/2) </t>
  </si>
  <si>
    <t xml:space="preserve">Бакунов Александр Славентьевич</t>
  </si>
  <si>
    <t xml:space="preserve">bakunov_as</t>
  </si>
  <si>
    <t xml:space="preserve">bakunov_as@portal.sibadi.org</t>
  </si>
  <si>
    <t xml:space="preserve">4*(64/4)</t>
  </si>
  <si>
    <t xml:space="preserve">Бебинов Сергей Евгеньевич</t>
  </si>
  <si>
    <t xml:space="preserve">bebinov_se</t>
  </si>
  <si>
    <t xml:space="preserve">bebinov.ru@gmail.com</t>
  </si>
  <si>
    <t xml:space="preserve">4*(59/1)</t>
  </si>
  <si>
    <t xml:space="preserve">3*(25/1) </t>
  </si>
  <si>
    <t xml:space="preserve">Бедрин Евгений Андреевич</t>
  </si>
  <si>
    <t xml:space="preserve">bedrin_ea</t>
  </si>
  <si>
    <t xml:space="preserve">bedrin_ea@portal.sibadi.org</t>
  </si>
  <si>
    <t xml:space="preserve">Белим Сергей Викторович</t>
  </si>
  <si>
    <t xml:space="preserve">belim_sv</t>
  </si>
  <si>
    <t xml:space="preserve">belim_sv@sibadi.org</t>
  </si>
  <si>
    <t xml:space="preserve">Белякова Александра Владимировна</t>
  </si>
  <si>
    <t xml:space="preserve">beljakova_av</t>
  </si>
  <si>
    <t xml:space="preserve">alek-belyakova@yandex.ru</t>
  </si>
  <si>
    <t xml:space="preserve">4*(109/3)</t>
  </si>
  <si>
    <t xml:space="preserve">Бердников Сергей Владимирович</t>
  </si>
  <si>
    <t xml:space="preserve">berdnikov_sv</t>
  </si>
  <si>
    <t xml:space="preserve">berdnikov_sv@portal.org</t>
  </si>
  <si>
    <t xml:space="preserve">Бирюков Сергей Владимирович</t>
  </si>
  <si>
    <t xml:space="preserve">biryukov_sv</t>
  </si>
  <si>
    <t xml:space="preserve">sbiryukov154@mail.ru</t>
  </si>
  <si>
    <t xml:space="preserve">Боброва Татьяна Викторовна</t>
  </si>
  <si>
    <t xml:space="preserve">bobrova_tv</t>
  </si>
  <si>
    <t xml:space="preserve">bobrova.tv@gmail.com</t>
  </si>
  <si>
    <t xml:space="preserve"> /8/4</t>
  </si>
  <si>
    <t xml:space="preserve">Бояркина Ирина Владимировна</t>
  </si>
  <si>
    <t xml:space="preserve">boyarkina_iv</t>
  </si>
  <si>
    <t xml:space="preserve">iriboyarkina_iv@yandex.ru</t>
  </si>
  <si>
    <t xml:space="preserve">/1</t>
  </si>
  <si>
    <t xml:space="preserve">Бречка Денис Михайлович</t>
  </si>
  <si>
    <t xml:space="preserve">brechka-dm</t>
  </si>
  <si>
    <t xml:space="preserve">dbrechkawork@yandex.ru</t>
  </si>
  <si>
    <t xml:space="preserve">Бурцева Людмила Петровна</t>
  </si>
  <si>
    <t xml:space="preserve">burzeva_lp</t>
  </si>
  <si>
    <t xml:space="preserve">ludmilaburzeva@mail.ru</t>
  </si>
  <si>
    <t xml:space="preserve">Бурый Григорий Геннадьевич</t>
  </si>
  <si>
    <t xml:space="preserve">eios-12</t>
  </si>
  <si>
    <t xml:space="preserve">buryy1989@bk.ru</t>
  </si>
  <si>
    <t xml:space="preserve">Быков Василий Леонидович</t>
  </si>
  <si>
    <t xml:space="preserve">Быков Леонид Васильевич</t>
  </si>
  <si>
    <t xml:space="preserve">bykov_lv</t>
  </si>
  <si>
    <t xml:space="preserve">Blv-55@yandex.ru</t>
  </si>
  <si>
    <t xml:space="preserve">Быкова Ольга Валерьевна</t>
  </si>
  <si>
    <t xml:space="preserve">bykova_ov</t>
  </si>
  <si>
    <t xml:space="preserve">bykova_ov@mail.ru</t>
  </si>
  <si>
    <t xml:space="preserve">2*(30/1) 2*(39/2)</t>
  </si>
  <si>
    <t xml:space="preserve">Василиненко Эльмира Рашидовна</t>
  </si>
  <si>
    <t xml:space="preserve">raenbagina_er</t>
  </si>
  <si>
    <t xml:space="preserve">elfs2004@yandex.ru</t>
  </si>
  <si>
    <t xml:space="preserve">Вебер Виталий Викторович</t>
  </si>
  <si>
    <t xml:space="preserve">veber-vv</t>
  </si>
  <si>
    <t xml:space="preserve">vebervv.sibadi@mail.ru</t>
  </si>
  <si>
    <t xml:space="preserve">Веремчук Наталья Сергеевна</t>
  </si>
  <si>
    <t xml:space="preserve">veremchuk_ns</t>
  </si>
  <si>
    <t xml:space="preserve">nat.um@rambler.ru</t>
  </si>
  <si>
    <t xml:space="preserve">4*(156/1) 4*(198/2)</t>
  </si>
  <si>
    <t xml:space="preserve">Ветров Сергей Александрович</t>
  </si>
  <si>
    <t xml:space="preserve">vetrov_sa</t>
  </si>
  <si>
    <t xml:space="preserve">s.a.vetrov64@yandex.ru</t>
  </si>
  <si>
    <t xml:space="preserve">Витвицкий Евгений Евгеньевич</t>
  </si>
  <si>
    <t xml:space="preserve">vitvitskiy_ee</t>
  </si>
  <si>
    <t xml:space="preserve">vitvitskiy_ee@portal.sibadi.org</t>
  </si>
  <si>
    <t xml:space="preserve">/ /4</t>
  </si>
  <si>
    <t xml:space="preserve">Войтенков Сергей Сергеевич</t>
  </si>
  <si>
    <t xml:space="preserve">voytenkov_ss</t>
  </si>
  <si>
    <t xml:space="preserve">voiser@mail.ru</t>
  </si>
  <si>
    <t xml:space="preserve">2*(66/4)</t>
  </si>
  <si>
    <t xml:space="preserve">/8/</t>
  </si>
  <si>
    <t xml:space="preserve">Володарец Вадим Александрович</t>
  </si>
  <si>
    <t xml:space="preserve">volodarets_va</t>
  </si>
  <si>
    <t xml:space="preserve">vadim-volodarec@yandex.ru</t>
  </si>
  <si>
    <t xml:space="preserve">Воробец Татьяна Алексеевна</t>
  </si>
  <si>
    <t xml:space="preserve">vorobets_ta</t>
  </si>
  <si>
    <t xml:space="preserve">brestovitskaya@mail.ru</t>
  </si>
  <si>
    <t xml:space="preserve">4*(309/3)</t>
  </si>
  <si>
    <t xml:space="preserve">Воробьева Екатерина Валентиновна</t>
  </si>
  <si>
    <t xml:space="preserve">vorobjeva_ev</t>
  </si>
  <si>
    <t xml:space="preserve">vorobjeva_ev@portal.ru</t>
  </si>
  <si>
    <t xml:space="preserve">Высоцкая Наталья Васильевна</t>
  </si>
  <si>
    <t xml:space="preserve">vysotskaya_nv</t>
  </si>
  <si>
    <t xml:space="preserve">vysotskaya_nv@portal.sibadi.org</t>
  </si>
  <si>
    <t xml:space="preserve">Галактионова Елена Сергеевна</t>
  </si>
  <si>
    <t xml:space="preserve">galaktionova_es</t>
  </si>
  <si>
    <t xml:space="preserve">khoroshilova_es@portal.sibadi.org</t>
  </si>
  <si>
    <t xml:space="preserve">3*(63/2) 3*(21/1) </t>
  </si>
  <si>
    <t xml:space="preserve">Галдин Владимир Дмитриевич</t>
  </si>
  <si>
    <t xml:space="preserve">galdin_vd</t>
  </si>
  <si>
    <t xml:space="preserve">galdin_vd@mail.ru</t>
  </si>
  <si>
    <t xml:space="preserve">4*(209/1) </t>
  </si>
  <si>
    <t xml:space="preserve">Галдин Николай Семенович</t>
  </si>
  <si>
    <t xml:space="preserve">galdin_ns</t>
  </si>
  <si>
    <t xml:space="preserve">galdin-ns@portal.sibadi.org</t>
  </si>
  <si>
    <t xml:space="preserve">2*(448/2)</t>
  </si>
  <si>
    <t xml:space="preserve">Галдина Вера Дмитриевна</t>
  </si>
  <si>
    <t xml:space="preserve">galdina_vd</t>
  </si>
  <si>
    <t xml:space="preserve">ver.galdina@yandex.ru</t>
  </si>
  <si>
    <t xml:space="preserve">4*(146/2)</t>
  </si>
  <si>
    <t xml:space="preserve">Галкина Татьяна Геннадьевна</t>
  </si>
  <si>
    <t xml:space="preserve">galkina_tg</t>
  </si>
  <si>
    <t xml:space="preserve">galka_galka@mail.ru</t>
  </si>
  <si>
    <t xml:space="preserve">Гердт Елена Валерьевна </t>
  </si>
  <si>
    <t xml:space="preserve">gerdt_ev</t>
  </si>
  <si>
    <t xml:space="preserve">lena_gerdt@mail.ru</t>
  </si>
  <si>
    <t xml:space="preserve">3*(48/1)</t>
  </si>
  <si>
    <t xml:space="preserve">Голубев Олег Александрович</t>
  </si>
  <si>
    <t xml:space="preserve">golybev_oa</t>
  </si>
  <si>
    <t xml:space="preserve">4*(110/1) 3*(21/2)</t>
  </si>
  <si>
    <t xml:space="preserve">Голубева Елена Анатольевна</t>
  </si>
  <si>
    <t xml:space="preserve">golybeva_ea</t>
  </si>
  <si>
    <t xml:space="preserve">elena.golybeva@inbox.ru</t>
  </si>
  <si>
    <t xml:space="preserve">Голубенко Владимир Владимирович</t>
  </si>
  <si>
    <t xml:space="preserve">golubenko_vv</t>
  </si>
  <si>
    <t xml:space="preserve">v-golubenko@yandex.ru</t>
  </si>
  <si>
    <t xml:space="preserve">Гольчанский Михаил Алексеевич</t>
  </si>
  <si>
    <t xml:space="preserve">golchansky_ma</t>
  </si>
  <si>
    <t xml:space="preserve">ma_golchanskiy@mail.ru</t>
  </si>
  <si>
    <t xml:space="preserve">Гордеева Светлана Алексеевна</t>
  </si>
  <si>
    <t xml:space="preserve">gordeeva_ca</t>
  </si>
  <si>
    <t xml:space="preserve">gordsve@mail.ru</t>
  </si>
  <si>
    <t xml:space="preserve">Горелова Юлия Робертовна</t>
  </si>
  <si>
    <t xml:space="preserve">gorelova_ur</t>
  </si>
  <si>
    <t xml:space="preserve">gorelova_ur@portal.sibadi.org</t>
  </si>
  <si>
    <t xml:space="preserve">Горина Анна Владимировна</t>
  </si>
  <si>
    <t xml:space="preserve">gorina_av</t>
  </si>
  <si>
    <t xml:space="preserve">anna2012gorina@gmail.com</t>
  </si>
  <si>
    <t xml:space="preserve">Гурова Елена Викторовна</t>
  </si>
  <si>
    <t xml:space="preserve">gurova_ev</t>
  </si>
  <si>
    <t xml:space="preserve">gurova-ev@mail.ru</t>
  </si>
  <si>
    <t xml:space="preserve">Дегтярева Ирина Анатольевна</t>
  </si>
  <si>
    <t xml:space="preserve">degtyareva_ia</t>
  </si>
  <si>
    <t xml:space="preserve">irina.a.degtyareva@bk.ru</t>
  </si>
  <si>
    <t xml:space="preserve">4*(174/3)</t>
  </si>
  <si>
    <t xml:space="preserve">Демиденко Анатолий Иванович</t>
  </si>
  <si>
    <t xml:space="preserve">demidenko_ai</t>
  </si>
  <si>
    <t xml:space="preserve">demidenko_ai@portal.sibadi.org</t>
  </si>
  <si>
    <t xml:space="preserve">3*(49/2)  2*(37/1)</t>
  </si>
  <si>
    <t xml:space="preserve">Дерябин Павел Павлович</t>
  </si>
  <si>
    <t xml:space="preserve">deryabin_pp</t>
  </si>
  <si>
    <t xml:space="preserve">deryabin_pp@portal.sibadi.org</t>
  </si>
  <si>
    <t xml:space="preserve">4*(95/2)</t>
  </si>
  <si>
    <t xml:space="preserve">Долгих Геннадий Владимирович</t>
  </si>
  <si>
    <t xml:space="preserve">Донченко Светлана Федоровна</t>
  </si>
  <si>
    <t xml:space="preserve">donchenko_sf</t>
  </si>
  <si>
    <t xml:space="preserve">vetriche@mail.ru</t>
  </si>
  <si>
    <t xml:space="preserve">Дорошенко Полина Викторовна</t>
  </si>
  <si>
    <t xml:space="preserve">doroshenko_pv</t>
  </si>
  <si>
    <t xml:space="preserve">dada.95@mail.ru</t>
  </si>
  <si>
    <t xml:space="preserve">Дубков Валерий Витальевич</t>
  </si>
  <si>
    <t xml:space="preserve">dubkov_vv</t>
  </si>
  <si>
    <t xml:space="preserve">dubkovvv.74@mail.ru</t>
  </si>
  <si>
    <t xml:space="preserve">4*(211/2)</t>
  </si>
  <si>
    <t xml:space="preserve">Егорова Наталья Николаевна</t>
  </si>
  <si>
    <t xml:space="preserve">egorova_nn</t>
  </si>
  <si>
    <t xml:space="preserve">egorova_nn_r@mail.ru</t>
  </si>
  <si>
    <t xml:space="preserve">4*(254/2)</t>
  </si>
  <si>
    <t xml:space="preserve">Ёлгин Анатолий Петрович</t>
  </si>
  <si>
    <t xml:space="preserve">yolgin_ap</t>
  </si>
  <si>
    <t xml:space="preserve">a_yolgin@mail.ru</t>
  </si>
  <si>
    <t xml:space="preserve">Ефимчук Елена Геннадьевна</t>
  </si>
  <si>
    <t xml:space="preserve">efimchuk_eg</t>
  </si>
  <si>
    <t xml:space="preserve">efimchuk_eg@mail.ru</t>
  </si>
  <si>
    <t xml:space="preserve">2*(149/2)</t>
  </si>
  <si>
    <t xml:space="preserve">Жданов Алексей Валерьевич</t>
  </si>
  <si>
    <t xml:space="preserve">zhdanov_av</t>
  </si>
  <si>
    <t xml:space="preserve">avzh1984@gmail.com</t>
  </si>
  <si>
    <t xml:space="preserve">Железнов Александр Афанасьевич</t>
  </si>
  <si>
    <t xml:space="preserve">zheleznov_aa</t>
  </si>
  <si>
    <t xml:space="preserve">a-zheleznov@yandex.ru</t>
  </si>
  <si>
    <t xml:space="preserve">Жигадло Александр Петрович</t>
  </si>
  <si>
    <t xml:space="preserve">zhigadlo_ap</t>
  </si>
  <si>
    <t xml:space="preserve">zhigadlo_ap@portal.sibadi.org</t>
  </si>
  <si>
    <t xml:space="preserve">Журавский Борис Викторович</t>
  </si>
  <si>
    <t xml:space="preserve">zhuravskiy_bv</t>
  </si>
  <si>
    <t xml:space="preserve">ra9meo@mail.ru</t>
  </si>
  <si>
    <t xml:space="preserve">Заруднев Дмитрий Иванович</t>
  </si>
  <si>
    <t xml:space="preserve">zarudnev_di</t>
  </si>
  <si>
    <t xml:space="preserve">kowalski@mail.ru</t>
  </si>
  <si>
    <t xml:space="preserve">Зарщиков Александр Михайлович</t>
  </si>
  <si>
    <t xml:space="preserve">zarshikov_am</t>
  </si>
  <si>
    <t xml:space="preserve">Irsa58@mail.ru</t>
  </si>
  <si>
    <t xml:space="preserve">Зелова Татьяна Федоровна</t>
  </si>
  <si>
    <t xml:space="preserve">zelova_tf</t>
  </si>
  <si>
    <t xml:space="preserve">zelova_tf@portal.org</t>
  </si>
  <si>
    <t xml:space="preserve">Зухов Александр Сергеевич</t>
  </si>
  <si>
    <t xml:space="preserve">zuhow_as</t>
  </si>
  <si>
    <t xml:space="preserve">zukhovwork@yandex.ru</t>
  </si>
  <si>
    <t xml:space="preserve">Иванов Александр Леонидович</t>
  </si>
  <si>
    <t xml:space="preserve">ivanov_al</t>
  </si>
  <si>
    <t xml:space="preserve">alsib07@yandex.ru</t>
  </si>
  <si>
    <t xml:space="preserve">250-300</t>
  </si>
  <si>
    <t xml:space="preserve">Иванов Денис Александрович</t>
  </si>
  <si>
    <t xml:space="preserve">ivanov_da</t>
  </si>
  <si>
    <t xml:space="preserve">den55_90@mail.ru</t>
  </si>
  <si>
    <t xml:space="preserve">Иванова Юлия Петровна </t>
  </si>
  <si>
    <t xml:space="preserve">ivanova_up</t>
  </si>
  <si>
    <t xml:space="preserve">ju_ivanova98@mail.ru</t>
  </si>
  <si>
    <t xml:space="preserve">Игнатов Виталий Федорович</t>
  </si>
  <si>
    <t xml:space="preserve">ignatov_vf</t>
  </si>
  <si>
    <t xml:space="preserve">omskvit@mail.ru</t>
  </si>
  <si>
    <t xml:space="preserve">Игнатов Сергей Дмитриевич</t>
  </si>
  <si>
    <t xml:space="preserve">ignatov_sd</t>
  </si>
  <si>
    <t xml:space="preserve">ignsd@mail.ru</t>
  </si>
  <si>
    <t xml:space="preserve">Исаенко Маргарита Валентиновна</t>
  </si>
  <si>
    <t xml:space="preserve">isaenko_mv</t>
  </si>
  <si>
    <t xml:space="preserve">isaenko_mv@portal.sibadi.org</t>
  </si>
  <si>
    <t xml:space="preserve">Кабакова Наталья Васильевна</t>
  </si>
  <si>
    <t xml:space="preserve">kabakova_nv</t>
  </si>
  <si>
    <t xml:space="preserve">kabakova_nv@portal.sibadi.org</t>
  </si>
  <si>
    <t xml:space="preserve">4*(128/2)</t>
  </si>
  <si>
    <t xml:space="preserve">Калинин Александр Львович</t>
  </si>
  <si>
    <t xml:space="preserve">kalinin_al</t>
  </si>
  <si>
    <t xml:space="preserve">kalinin-al.90@yandex.ru</t>
  </si>
  <si>
    <t xml:space="preserve">Калугин Владимир Евгеньевич</t>
  </si>
  <si>
    <t xml:space="preserve">kalugin_ve</t>
  </si>
  <si>
    <t xml:space="preserve">kve3012@mail.ru</t>
  </si>
  <si>
    <t xml:space="preserve">3*(79/1) 3*(40/2)</t>
  </si>
  <si>
    <t xml:space="preserve">Капралов Станислав Станиславович</t>
  </si>
  <si>
    <t xml:space="preserve">kapralov_ss</t>
  </si>
  <si>
    <t xml:space="preserve">kssmail@mail.ru</t>
  </si>
  <si>
    <t xml:space="preserve">Карасева Римма Борисовна</t>
  </si>
  <si>
    <t xml:space="preserve">karaseva_rb</t>
  </si>
  <si>
    <t xml:space="preserve">karaseva_rb@mail.ru</t>
  </si>
  <si>
    <t xml:space="preserve">4*(248/1)</t>
  </si>
  <si>
    <t xml:space="preserve">Карпеев Владимир Вячеславович</t>
  </si>
  <si>
    <t xml:space="preserve">karpeev_vv</t>
  </si>
  <si>
    <t xml:space="preserve">Князев Игорь Михайлович</t>
  </si>
  <si>
    <t xml:space="preserve">Кобзев Павел Николаевич</t>
  </si>
  <si>
    <t xml:space="preserve">/8/8</t>
  </si>
  <si>
    <t xml:space="preserve">Козлова Алена Васильевна</t>
  </si>
  <si>
    <t xml:space="preserve">kozlova_av</t>
  </si>
  <si>
    <t xml:space="preserve">kozlova.av@mail.ru</t>
  </si>
  <si>
    <t xml:space="preserve">/16/</t>
  </si>
  <si>
    <t xml:space="preserve">Козлова Анна Александровна</t>
  </si>
  <si>
    <t xml:space="preserve">kozlova_aa</t>
  </si>
  <si>
    <t xml:space="preserve">beigul-1@yandex.ru</t>
  </si>
  <si>
    <t xml:space="preserve">Комлев Андрей Александрович</t>
  </si>
  <si>
    <t xml:space="preserve">komlev_aa</t>
  </si>
  <si>
    <t xml:space="preserve">komlev-12@yandex.ru</t>
  </si>
  <si>
    <t xml:space="preserve">4*(65/3) 2*(200/2)</t>
  </si>
  <si>
    <t xml:space="preserve">Конорева Алла Александровна</t>
  </si>
  <si>
    <t xml:space="preserve">konoreva_aa</t>
  </si>
  <si>
    <t xml:space="preserve">alla.konoreva@gmail.com</t>
  </si>
  <si>
    <t xml:space="preserve">Корнеев Сергей Васильевич</t>
  </si>
  <si>
    <t xml:space="preserve">korneev_sv</t>
  </si>
  <si>
    <t xml:space="preserve">svkorneev51@mail.ru</t>
  </si>
  <si>
    <t xml:space="preserve">Коротаев Дмитрий Николаевич</t>
  </si>
  <si>
    <t xml:space="preserve">korotaev_dn</t>
  </si>
  <si>
    <t xml:space="preserve">drums99@mail.ru</t>
  </si>
  <si>
    <t xml:space="preserve">Корчагин Павел Александрович</t>
  </si>
  <si>
    <t xml:space="preserve">korchagin_pa</t>
  </si>
  <si>
    <t xml:space="preserve">korchagin_pa@portal.sibadi.org</t>
  </si>
  <si>
    <t xml:space="preserve">2/3</t>
  </si>
  <si>
    <t xml:space="preserve">Корытов Михаил Сергеевич</t>
  </si>
  <si>
    <t xml:space="preserve">korytov-ms</t>
  </si>
  <si>
    <t xml:space="preserve">kms142@mail.ru</t>
  </si>
  <si>
    <t xml:space="preserve">Кошелев Сергей Викторович</t>
  </si>
  <si>
    <t xml:space="preserve">koshelev_sv</t>
  </si>
  <si>
    <t xml:space="preserve">koshelev@list.ru</t>
  </si>
  <si>
    <t xml:space="preserve">Красотина Лариса Владимировна</t>
  </si>
  <si>
    <t xml:space="preserve">krasotina_lv</t>
  </si>
  <si>
    <t xml:space="preserve">krasotina.larisa@gmail.com</t>
  </si>
  <si>
    <t xml:space="preserve">Кривошеин Александр Дмитриевич</t>
  </si>
  <si>
    <t xml:space="preserve">krivoshein_ad</t>
  </si>
  <si>
    <t xml:space="preserve">gshomsk@mail.ru</t>
  </si>
  <si>
    <t xml:space="preserve">Кривошеин Михаил Александрович</t>
  </si>
  <si>
    <t xml:space="preserve">krivoshein_ma</t>
  </si>
  <si>
    <t xml:space="preserve">22kma@mail.ru</t>
  </si>
  <si>
    <t xml:space="preserve">Кривощекова Ольга Николаевна</t>
  </si>
  <si>
    <t xml:space="preserve">krivoshekova_on</t>
  </si>
  <si>
    <t xml:space="preserve">krivoshokova.ru@gmail.com</t>
  </si>
  <si>
    <t xml:space="preserve">Кузин Николай Владимирович</t>
  </si>
  <si>
    <t xml:space="preserve">kuzin_nv</t>
  </si>
  <si>
    <t xml:space="preserve">kuzin81@mail.ru</t>
  </si>
  <si>
    <t xml:space="preserve">Кузнецов Илья Сергеевич</t>
  </si>
  <si>
    <t xml:space="preserve">kuznetsov_is</t>
  </si>
  <si>
    <t xml:space="preserve">mrprogamer111@gmail.com</t>
  </si>
  <si>
    <t xml:space="preserve">Кузнецова Виктория Николаевна</t>
  </si>
  <si>
    <t xml:space="preserve">kuznetsova_vn</t>
  </si>
  <si>
    <t xml:space="preserve">kuznetsova_vn@portal.sibadi.org</t>
  </si>
  <si>
    <t xml:space="preserve">4*(211/1)</t>
  </si>
  <si>
    <t xml:space="preserve">47/12</t>
  </si>
  <si>
    <t xml:space="preserve">Кузьмин Дмитрий Андреевич</t>
  </si>
  <si>
    <t xml:space="preserve">Кузюкова Анна Викторовна</t>
  </si>
  <si>
    <t xml:space="preserve">kuzyukova_av</t>
  </si>
  <si>
    <t xml:space="preserve">kuzyukovaanna@gmail.com</t>
  </si>
  <si>
    <t xml:space="preserve">3*(83/2)</t>
  </si>
  <si>
    <t xml:space="preserve">Куликова Оксана Михайловна</t>
  </si>
  <si>
    <t xml:space="preserve">kulikova_om</t>
  </si>
  <si>
    <t xml:space="preserve">ya.aaaaa11@yandex.ru</t>
  </si>
  <si>
    <t xml:space="preserve">Лазута Екатерина Федоровна</t>
  </si>
  <si>
    <t xml:space="preserve">lazuta_ef</t>
  </si>
  <si>
    <t xml:space="preserve">lazutaef@mail.ru</t>
  </si>
  <si>
    <t xml:space="preserve">Лазута Иван Васильевич</t>
  </si>
  <si>
    <t xml:space="preserve">lazuta_iv</t>
  </si>
  <si>
    <t xml:space="preserve">livne@mail.ru</t>
  </si>
  <si>
    <t xml:space="preserve">2(103/2)</t>
  </si>
  <si>
    <t xml:space="preserve">Летопольский Антон Борисович</t>
  </si>
  <si>
    <t xml:space="preserve">2*(23/1) 2*(37/2)</t>
  </si>
  <si>
    <t xml:space="preserve">Лиошенко Василий Иосифович</t>
  </si>
  <si>
    <t xml:space="preserve">lioshenko_vi</t>
  </si>
  <si>
    <t xml:space="preserve">vi.lioshenko@mail.ru</t>
  </si>
  <si>
    <t xml:space="preserve">3*(27/1)</t>
  </si>
  <si>
    <t xml:space="preserve">Лисин Виталий Александрович</t>
  </si>
  <si>
    <t xml:space="preserve">lisin_va</t>
  </si>
  <si>
    <t xml:space="preserve">lisinvitaly@mail.ru</t>
  </si>
  <si>
    <t xml:space="preserve">4*(113/2)</t>
  </si>
  <si>
    <t xml:space="preserve">Лобкова Елена Владимировна</t>
  </si>
  <si>
    <t xml:space="preserve">lobkova_ev</t>
  </si>
  <si>
    <t xml:space="preserve">silsel07@rambler.ru</t>
  </si>
  <si>
    <t xml:space="preserve">Ловыгина Надежда Васильевна</t>
  </si>
  <si>
    <t xml:space="preserve">lovygina_nv</t>
  </si>
  <si>
    <t xml:space="preserve">lovygina_nv@portal.sibadi.org</t>
  </si>
  <si>
    <t xml:space="preserve">Лунёв Александр Александрович</t>
  </si>
  <si>
    <t xml:space="preserve">lunev_aa</t>
  </si>
  <si>
    <t xml:space="preserve">lunev.al.al@gmail.com</t>
  </si>
  <si>
    <t xml:space="preserve">4*(71/3)</t>
  </si>
  <si>
    <t xml:space="preserve">Лыткин Александр Александрович</t>
  </si>
  <si>
    <t xml:space="preserve">lytkin_aa</t>
  </si>
  <si>
    <t xml:space="preserve">alex.lytkin2016@yandex.ru</t>
  </si>
  <si>
    <t xml:space="preserve">Макеев Сергей Александрович</t>
  </si>
  <si>
    <t xml:space="preserve">makeev_sa</t>
  </si>
  <si>
    <t xml:space="preserve">makeev608079@mail.ru</t>
  </si>
  <si>
    <t xml:space="preserve">Максимова Марина Владимировна</t>
  </si>
  <si>
    <t xml:space="preserve">4*(73/1)</t>
  </si>
  <si>
    <t xml:space="preserve">Максимюк Елена Валентиновна</t>
  </si>
  <si>
    <t xml:space="preserve">eios-56</t>
  </si>
  <si>
    <t xml:space="preserve">eios-56@portal.sibadi.org</t>
  </si>
  <si>
    <t xml:space="preserve">Макушев Юрий Петрович</t>
  </si>
  <si>
    <t xml:space="preserve">makushev_up</t>
  </si>
  <si>
    <t xml:space="preserve">mukashev_up@portal.sibadi.org</t>
  </si>
  <si>
    <t xml:space="preserve">4*(56/1)</t>
  </si>
  <si>
    <t xml:space="preserve">Мартынов Евгений Анатольевич</t>
  </si>
  <si>
    <t xml:space="preserve">martynov_ea</t>
  </si>
  <si>
    <t xml:space="preserve">asp_evg@mail.ru</t>
  </si>
  <si>
    <t xml:space="preserve">Мартюков Роман Анатольевич</t>
  </si>
  <si>
    <t xml:space="preserve">martukov_ra</t>
  </si>
  <si>
    <t xml:space="preserve">martyukov_ra@inbox.ru</t>
  </si>
  <si>
    <t xml:space="preserve">Матвеев Сергей Александрович</t>
  </si>
  <si>
    <t xml:space="preserve">matveev_sa</t>
  </si>
  <si>
    <t xml:space="preserve">dfsibadi@mail.ru</t>
  </si>
  <si>
    <t xml:space="preserve">350-400</t>
  </si>
  <si>
    <t xml:space="preserve">Матвеева Светлана Владимировна</t>
  </si>
  <si>
    <t xml:space="preserve">matveeva_sv</t>
  </si>
  <si>
    <t xml:space="preserve">matveeva_sv@portal.sibadi.org</t>
  </si>
  <si>
    <t xml:space="preserve">4*(131/1)</t>
  </si>
  <si>
    <t xml:space="preserve">Мельник Сергей Владимирович</t>
  </si>
  <si>
    <t xml:space="preserve">melnik_sv</t>
  </si>
  <si>
    <t xml:space="preserve">melnik_sv@portal.sibadi.org</t>
  </si>
  <si>
    <t xml:space="preserve">Мещеряков Виталий Александрович</t>
  </si>
  <si>
    <t xml:space="preserve">mescheryakov</t>
  </si>
  <si>
    <t xml:space="preserve">meshcheryakov_va@sibadi.org</t>
  </si>
  <si>
    <t xml:space="preserve">Милюшенко Сергей Анатольевич</t>
  </si>
  <si>
    <t xml:space="preserve">milushenko_sa</t>
  </si>
  <si>
    <t xml:space="preserve">sergey19812003@mail.ru</t>
  </si>
  <si>
    <t xml:space="preserve">4*(65/3)</t>
  </si>
  <si>
    <t xml:space="preserve">Минеева Зоя Владимировна </t>
  </si>
  <si>
    <t xml:space="preserve">mineeva_zv</t>
  </si>
  <si>
    <t xml:space="preserve">mineevaz@mail.ru</t>
  </si>
  <si>
    <t xml:space="preserve">Михайлов Евгений Михайлович</t>
  </si>
  <si>
    <t xml:space="preserve">mihailov_em</t>
  </si>
  <si>
    <t xml:space="preserve">mikhailov_em@sibadi.org</t>
  </si>
  <si>
    <t xml:space="preserve">3*(132/4)</t>
  </si>
  <si>
    <t xml:space="preserve">Мочалин Сергей Михайлович</t>
  </si>
  <si>
    <t xml:space="preserve">mochalin_sm</t>
  </si>
  <si>
    <t xml:space="preserve">mochalin_sm@mail.ru</t>
  </si>
  <si>
    <t xml:space="preserve">Мукушев Шадат Курмашович</t>
  </si>
  <si>
    <t xml:space="preserve">mukushev_sk</t>
  </si>
  <si>
    <t xml:space="preserve">mshadat_56@mail.ru</t>
  </si>
  <si>
    <t xml:space="preserve">Мусагитова Галия Нильевна</t>
  </si>
  <si>
    <t xml:space="preserve">musagitova_gn</t>
  </si>
  <si>
    <t xml:space="preserve">galiarta@mail.ru</t>
  </si>
  <si>
    <t xml:space="preserve">4*(185/2) </t>
  </si>
  <si>
    <t xml:space="preserve">3*(74/2)</t>
  </si>
  <si>
    <t xml:space="preserve">Мусиенко Ольга Алексеевна</t>
  </si>
  <si>
    <t xml:space="preserve">musienko_oa</t>
  </si>
  <si>
    <t xml:space="preserve">oam.sibadi@mail.ru</t>
  </si>
  <si>
    <t xml:space="preserve">2*(56/2)</t>
  </si>
  <si>
    <t xml:space="preserve">Нестеров Андрей Сергеевич</t>
  </si>
  <si>
    <t xml:space="preserve">nesterov_as</t>
  </si>
  <si>
    <t xml:space="preserve">nesterov108as@gmail.com</t>
  </si>
  <si>
    <t xml:space="preserve">3*(39/2)</t>
  </si>
  <si>
    <t xml:space="preserve">100-150</t>
  </si>
  <si>
    <t xml:space="preserve">Новородская Марина Владимировна</t>
  </si>
  <si>
    <t xml:space="preserve">novorodskaya_mv</t>
  </si>
  <si>
    <t xml:space="preserve">mv.novorodskaya@gmail.com</t>
  </si>
  <si>
    <t xml:space="preserve">Овчинников Сергей Григорьевич</t>
  </si>
  <si>
    <t xml:space="preserve">ovchinnikov_sg</t>
  </si>
  <si>
    <t xml:space="preserve">sg.ovchinnikov@mail.ru</t>
  </si>
  <si>
    <t xml:space="preserve">Опарина Татьяна Михайловна</t>
  </si>
  <si>
    <t xml:space="preserve">oparina_tm</t>
  </si>
  <si>
    <t xml:space="preserve">oparina2007@yandex.ru</t>
  </si>
  <si>
    <t xml:space="preserve">Ополев Павел Валерьевич</t>
  </si>
  <si>
    <t xml:space="preserve">opolev_pv</t>
  </si>
  <si>
    <t xml:space="preserve">pvo-sinergetica@rambler.ru</t>
  </si>
  <si>
    <t xml:space="preserve">4*(107/1)</t>
  </si>
  <si>
    <t xml:space="preserve">Орлов Павел Викторович</t>
  </si>
  <si>
    <t xml:space="preserve">orlov_pv</t>
  </si>
  <si>
    <t xml:space="preserve">Научно-исследовательский отдел</t>
  </si>
  <si>
    <t xml:space="preserve">Осадчук Ольга Леонидовна </t>
  </si>
  <si>
    <t xml:space="preserve">osadchuk_ol</t>
  </si>
  <si>
    <t xml:space="preserve">ool58@mail.ru</t>
  </si>
  <si>
    <t xml:space="preserve">4*(174/3) </t>
  </si>
  <si>
    <t xml:space="preserve">3*(31/1)</t>
  </si>
  <si>
    <t xml:space="preserve">Осит Вероника Александровна</t>
  </si>
  <si>
    <t xml:space="preserve">osit_va</t>
  </si>
  <si>
    <t xml:space="preserve">nika-995@yandex.ru</t>
  </si>
  <si>
    <t xml:space="preserve">Отс Дарья Анатольевна </t>
  </si>
  <si>
    <t xml:space="preserve">ots_da</t>
  </si>
  <si>
    <t xml:space="preserve">dashaots@mail.ru</t>
  </si>
  <si>
    <t xml:space="preserve">Палий Ирина Абрамовна</t>
  </si>
  <si>
    <t xml:space="preserve">paliy_ia</t>
  </si>
  <si>
    <t xml:space="preserve">paliy_ia@mail.ru</t>
  </si>
  <si>
    <t xml:space="preserve">Парсаев Евгений Вячеславович</t>
  </si>
  <si>
    <t xml:space="preserve">parsaev_ev</t>
  </si>
  <si>
    <t xml:space="preserve">ogenru@yandex.ru</t>
  </si>
  <si>
    <t xml:space="preserve">Патрина Светлана Геннадьевна</t>
  </si>
  <si>
    <t xml:space="preserve">patrina_sg</t>
  </si>
  <si>
    <t xml:space="preserve">patrina_sg@portal.org</t>
  </si>
  <si>
    <t xml:space="preserve">Певнев Николай Гаврилович</t>
  </si>
  <si>
    <t xml:space="preserve">pevnev_ng</t>
  </si>
  <si>
    <t xml:space="preserve">pevnev_n@mail.ru</t>
  </si>
  <si>
    <t xml:space="preserve">2/</t>
  </si>
  <si>
    <t xml:space="preserve">Перфильев Максим Сергеевич</t>
  </si>
  <si>
    <t xml:space="preserve">perfilyev_ms</t>
  </si>
  <si>
    <t xml:space="preserve">admcadre@gmail.com</t>
  </si>
  <si>
    <t xml:space="preserve">/8/4 </t>
  </si>
  <si>
    <t xml:space="preserve">Першина Елена Леонидовна </t>
  </si>
  <si>
    <t xml:space="preserve">pershina_el</t>
  </si>
  <si>
    <t xml:space="preserve">pershina_el@portal.sibadi.org</t>
  </si>
  <si>
    <t xml:space="preserve">Пестова Светлана Юрьевна</t>
  </si>
  <si>
    <t xml:space="preserve">10/32/</t>
  </si>
  <si>
    <t xml:space="preserve">Пильник Наталья Борисовна</t>
  </si>
  <si>
    <t xml:space="preserve">pilnik_nb</t>
  </si>
  <si>
    <t xml:space="preserve">pnb65@yandex.ru</t>
  </si>
  <si>
    <t xml:space="preserve">4*(69/1) </t>
  </si>
  <si>
    <t xml:space="preserve">3*(26/1) 3*(41/2)</t>
  </si>
  <si>
    <t xml:space="preserve">Плешакова Ольга Владимировна</t>
  </si>
  <si>
    <t xml:space="preserve">pleshakova_ov</t>
  </si>
  <si>
    <t xml:space="preserve">o.v.pleshakova@yandex.ru</t>
  </si>
  <si>
    <t xml:space="preserve">4*(114/2) </t>
  </si>
  <si>
    <t xml:space="preserve">3*(49/3)</t>
  </si>
  <si>
    <t xml:space="preserve">Погуляева Ирина Владимировна</t>
  </si>
  <si>
    <t xml:space="preserve">pogulyaeva_iv</t>
  </si>
  <si>
    <t xml:space="preserve">pogulyaeva_iv@mail.ru</t>
  </si>
  <si>
    <t xml:space="preserve">Подгурский Виталий Иванович</t>
  </si>
  <si>
    <t xml:space="preserve">podgurskiy_vi</t>
  </si>
  <si>
    <t xml:space="preserve">podgurskiy_vi@mail.ru</t>
  </si>
  <si>
    <t xml:space="preserve">3*(24/1)</t>
  </si>
  <si>
    <t xml:space="preserve">Покалюхина Елена Александровна</t>
  </si>
  <si>
    <t xml:space="preserve">pokaluhina_ea</t>
  </si>
  <si>
    <t xml:space="preserve">lenny3109@yandex.ru</t>
  </si>
  <si>
    <t xml:space="preserve">Полякова Татьяна Анатольевна</t>
  </si>
  <si>
    <t xml:space="preserve">polyakova_ta</t>
  </si>
  <si>
    <t xml:space="preserve">ta_polyakova@mail.ru</t>
  </si>
  <si>
    <t xml:space="preserve">4*(198/2)</t>
  </si>
  <si>
    <t xml:space="preserve">Попов Василий Анатольевич</t>
  </si>
  <si>
    <t xml:space="preserve">popov_va</t>
  </si>
  <si>
    <t xml:space="preserve">popov_va@portal.sibadi.org</t>
  </si>
  <si>
    <t xml:space="preserve">Порхачёва Светлана Михайловна</t>
  </si>
  <si>
    <t xml:space="preserve">porkhacheva_sm</t>
  </si>
  <si>
    <t xml:space="preserve">svetlanam82@mail.ru</t>
  </si>
  <si>
    <t xml:space="preserve">4*(104/3)</t>
  </si>
  <si>
    <t xml:space="preserve">/16/4</t>
  </si>
  <si>
    <t xml:space="preserve">Поступинских Людмила Анатольевна</t>
  </si>
  <si>
    <t xml:space="preserve">postupinskih_la</t>
  </si>
  <si>
    <t xml:space="preserve">lpostupinskih@yandex.ru</t>
  </si>
  <si>
    <t xml:space="preserve">Потеряев Илья Константинович</t>
  </si>
  <si>
    <t xml:space="preserve">4*(119/3) 4*(255/2)</t>
  </si>
  <si>
    <t xml:space="preserve">Привалова Юлия Ивановна</t>
  </si>
  <si>
    <t xml:space="preserve">Разгоняев Владимир Константинович</t>
  </si>
  <si>
    <t xml:space="preserve">razgoniaev_vk</t>
  </si>
  <si>
    <t xml:space="preserve">razgonvc@mail.ru</t>
  </si>
  <si>
    <t xml:space="preserve">Разливкина Надежда Николаевна</t>
  </si>
  <si>
    <t xml:space="preserve">razlivkina_nn</t>
  </si>
  <si>
    <t xml:space="preserve">240077@mail.ru</t>
  </si>
  <si>
    <t xml:space="preserve">3*(219/2)</t>
  </si>
  <si>
    <t xml:space="preserve">Рахуба Лилия Федоровна </t>
  </si>
  <si>
    <t xml:space="preserve">raxuba_lf</t>
  </si>
  <si>
    <t xml:space="preserve">lira_omsib@mail.ru</t>
  </si>
  <si>
    <t xml:space="preserve">4*(78/1)</t>
  </si>
  <si>
    <t xml:space="preserve">Ращупкина Марина Алексеевна</t>
  </si>
  <si>
    <t xml:space="preserve">rashchupkina_ma</t>
  </si>
  <si>
    <t xml:space="preserve">rma.sibadi@yandex.ru</t>
  </si>
  <si>
    <t xml:space="preserve">4*(98/1) 4*(95/2)</t>
  </si>
  <si>
    <t xml:space="preserve">Реброва Ирина Анатолиевна</t>
  </si>
  <si>
    <t xml:space="preserve">rebrova_ia</t>
  </si>
  <si>
    <t xml:space="preserve">iar265@mail.ru</t>
  </si>
  <si>
    <t xml:space="preserve">2*(110/1) 2*(103/2)</t>
  </si>
  <si>
    <t xml:space="preserve">Ревенко Евгений Михайлович</t>
  </si>
  <si>
    <t xml:space="preserve">Ренгольд Ольга Владимировна</t>
  </si>
  <si>
    <t xml:space="preserve">rengold_ov</t>
  </si>
  <si>
    <t xml:space="preserve">falaleeva-ov@portal.sibadi.org</t>
  </si>
  <si>
    <t xml:space="preserve">4*(158/1) </t>
  </si>
  <si>
    <t xml:space="preserve">3*(133/1) 2*(25/2)</t>
  </si>
  <si>
    <t xml:space="preserve">Романенко Елена Васильевна</t>
  </si>
  <si>
    <t xml:space="preserve">4*(288/1)  </t>
  </si>
  <si>
    <t xml:space="preserve">3*(242/1) 3*(84/2) 3*(40/4) 2*(33/1)</t>
  </si>
  <si>
    <t xml:space="preserve">1/</t>
  </si>
  <si>
    <t xml:space="preserve">Романова Людмила Николаевна</t>
  </si>
  <si>
    <t xml:space="preserve">romanova_ln</t>
  </si>
  <si>
    <t xml:space="preserve">romanova_ln@portal.sibadi.org</t>
  </si>
  <si>
    <t xml:space="preserve">1/1</t>
  </si>
  <si>
    <t xml:space="preserve">Рудских Валерий Иванович</t>
  </si>
  <si>
    <t xml:space="preserve">rudskikh_vi</t>
  </si>
  <si>
    <t xml:space="preserve">rudskikh_vi@portal.sibadi.org</t>
  </si>
  <si>
    <t xml:space="preserve">Руппель Александр Александрович</t>
  </si>
  <si>
    <t xml:space="preserve">ruppel_saa</t>
  </si>
  <si>
    <t xml:space="preserve">electrikdolg@mail.ru</t>
  </si>
  <si>
    <t xml:space="preserve">Руппель Алексей Александрович</t>
  </si>
  <si>
    <t xml:space="preserve">ruppel_aa</t>
  </si>
  <si>
    <t xml:space="preserve">ruppel_aa@bk.ru</t>
  </si>
  <si>
    <t xml:space="preserve">Руппель Елена Юрьевна</t>
  </si>
  <si>
    <t xml:space="preserve">ruppel_eu</t>
  </si>
  <si>
    <t xml:space="preserve">ruppel_eu@portal.sibadi.org</t>
  </si>
  <si>
    <t xml:space="preserve">4*(277/1)</t>
  </si>
  <si>
    <t xml:space="preserve">Рыбакова Наталья Николаевна</t>
  </si>
  <si>
    <t xml:space="preserve">Рыбникова Ирина Юрьевна</t>
  </si>
  <si>
    <t xml:space="preserve">4*(51/1)</t>
  </si>
  <si>
    <t xml:space="preserve">Рычкова Оксана Алексеевна</t>
  </si>
  <si>
    <t xml:space="preserve">rychkova_oa</t>
  </si>
  <si>
    <t xml:space="preserve">rychkova-oa@yandex.ru</t>
  </si>
  <si>
    <t xml:space="preserve">Савельев Борис Вадимович</t>
  </si>
  <si>
    <t xml:space="preserve">savelev_bv</t>
  </si>
  <si>
    <t xml:space="preserve">saveljevbv@gmail.com</t>
  </si>
  <si>
    <t xml:space="preserve">4*(30/1) 4*(109/3)</t>
  </si>
  <si>
    <t xml:space="preserve">Савельев Сергей Валерьевич</t>
  </si>
  <si>
    <t xml:space="preserve">saveliev_sv</t>
  </si>
  <si>
    <t xml:space="preserve">saveliev_sergval@mail.ru</t>
  </si>
  <si>
    <t xml:space="preserve">4*(44/2)</t>
  </si>
  <si>
    <t xml:space="preserve">Салихов Ринат Фокилевич</t>
  </si>
  <si>
    <t xml:space="preserve">salikhov_rf</t>
  </si>
  <si>
    <t xml:space="preserve">salikhov_rf@portal.sibadi.org</t>
  </si>
  <si>
    <t xml:space="preserve">Сальников Виктор Александрович </t>
  </si>
  <si>
    <t xml:space="preserve">salnikov_va</t>
  </si>
  <si>
    <t xml:space="preserve">fizkult-kaf@mail.ru</t>
  </si>
  <si>
    <t xml:space="preserve">Самосудов Павел Алексеевич</t>
  </si>
  <si>
    <t xml:space="preserve">samosudov_pa</t>
  </si>
  <si>
    <t xml:space="preserve">bwayl7072@gmail.com</t>
  </si>
  <si>
    <t xml:space="preserve">Сапрыкина Надежда Александровна</t>
  </si>
  <si>
    <t xml:space="preserve">saprykina_na</t>
  </si>
  <si>
    <t xml:space="preserve">sna809@gmail.com</t>
  </si>
  <si>
    <t xml:space="preserve">Сачук Алексей Юрьевич</t>
  </si>
  <si>
    <t xml:space="preserve">sachuk_au</t>
  </si>
  <si>
    <t xml:space="preserve">sachuk_au@sibadi.org</t>
  </si>
  <si>
    <t xml:space="preserve">4*(119/3)</t>
  </si>
  <si>
    <t xml:space="preserve">Сачук Юлия Сергеевна</t>
  </si>
  <si>
    <t xml:space="preserve">sachuk_us</t>
  </si>
  <si>
    <t xml:space="preserve">u.s.sachuk@gmail.com</t>
  </si>
  <si>
    <t xml:space="preserve">Селезнева Елена Викторовна</t>
  </si>
  <si>
    <t xml:space="preserve">selezneva_ev</t>
  </si>
  <si>
    <t xml:space="preserve">eselez@yandex.ru</t>
  </si>
  <si>
    <t xml:space="preserve">30/ /</t>
  </si>
  <si>
    <t xml:space="preserve">Селиванов Антон Валерьевич</t>
  </si>
  <si>
    <t xml:space="preserve">selivanov_av</t>
  </si>
  <si>
    <t xml:space="preserve">ant.seliwanov@yandex.ru</t>
  </si>
  <si>
    <t xml:space="preserve">Селюн Никита Сергеевич</t>
  </si>
  <si>
    <t xml:space="preserve">selyn_ns</t>
  </si>
  <si>
    <t xml:space="preserve">Семенов Александр Иванович</t>
  </si>
  <si>
    <t xml:space="preserve">semenov_ai</t>
  </si>
  <si>
    <t xml:space="preserve">sibadi_rcpk@mail.ru</t>
  </si>
  <si>
    <t xml:space="preserve">Семенова Екатерина Сергеевна</t>
  </si>
  <si>
    <t xml:space="preserve">semenova_es</t>
  </si>
  <si>
    <t xml:space="preserve">essemyonova@rambler.ru</t>
  </si>
  <si>
    <t xml:space="preserve">Семенова Зинаида Васильевна</t>
  </si>
  <si>
    <t xml:space="preserve">4*(49/1) 4*(66/2)  2*(330/2)</t>
  </si>
  <si>
    <t xml:space="preserve">3*(42/1) 3*(132/4)</t>
  </si>
  <si>
    <t xml:space="preserve">Семенова Ирина Анатольевна</t>
  </si>
  <si>
    <t xml:space="preserve">semenova_ia</t>
  </si>
  <si>
    <t xml:space="preserve">semenova_ia@mail.ru</t>
  </si>
  <si>
    <t xml:space="preserve">Семенова Татьяна Викторовна</t>
  </si>
  <si>
    <t xml:space="preserve">semenova_tv</t>
  </si>
  <si>
    <t xml:space="preserve">sibadisemenova@yandex.ru</t>
  </si>
  <si>
    <t xml:space="preserve">Семкин Дмитрий Сергеевич</t>
  </si>
  <si>
    <t xml:space="preserve">semkin_ds</t>
  </si>
  <si>
    <t xml:space="preserve">d.s.semkin@yandex.ru</t>
  </si>
  <si>
    <t xml:space="preserve">Сизов Сергей Григорьевич</t>
  </si>
  <si>
    <t xml:space="preserve">sizov_sg</t>
  </si>
  <si>
    <t xml:space="preserve">studenty-omsk@yandex.ru</t>
  </si>
  <si>
    <t xml:space="preserve">Симуль Мария Геннадьевна</t>
  </si>
  <si>
    <t xml:space="preserve">simul_mg</t>
  </si>
  <si>
    <t xml:space="preserve">simul79@yandex.ru</t>
  </si>
  <si>
    <t xml:space="preserve">/ /8</t>
  </si>
  <si>
    <t xml:space="preserve">Сиротюк Виктор Владимирович</t>
  </si>
  <si>
    <t xml:space="preserve">sirotuk_vv</t>
  </si>
  <si>
    <t xml:space="preserve">Скиба Виктория Витальевна</t>
  </si>
  <si>
    <t xml:space="preserve">skiba_vv</t>
  </si>
  <si>
    <t xml:space="preserve">Соловьев Анатолий Алексеевич</t>
  </si>
  <si>
    <t xml:space="preserve">solovev_aa</t>
  </si>
  <si>
    <t xml:space="preserve">solovev_aa@portal.sibadi.org</t>
  </si>
  <si>
    <t xml:space="preserve">Сологаев Валерий Иванович</t>
  </si>
  <si>
    <t xml:space="preserve">sologaev_vi</t>
  </si>
  <si>
    <t xml:space="preserve">sologaev_vi@cdo.sibadi.org</t>
  </si>
  <si>
    <t xml:space="preserve">Спатаева Марина Халибиллаевна</t>
  </si>
  <si>
    <t xml:space="preserve">spataeva_mh</t>
  </si>
  <si>
    <t xml:space="preserve">spataeva@mail.ru</t>
  </si>
  <si>
    <t xml:space="preserve">Степанова Елена Андреевна</t>
  </si>
  <si>
    <t xml:space="preserve">stepanova_ea</t>
  </si>
  <si>
    <t xml:space="preserve">elestep@rambler.ru</t>
  </si>
  <si>
    <t xml:space="preserve">Стрик Людмила Александровна</t>
  </si>
  <si>
    <t xml:space="preserve">strik_la</t>
  </si>
  <si>
    <t xml:space="preserve">Lstrik@mail.ru</t>
  </si>
  <si>
    <t xml:space="preserve">Стринковская Анастасия Сергеевна</t>
  </si>
  <si>
    <t xml:space="preserve">strinkovskaya_as</t>
  </si>
  <si>
    <t xml:space="preserve">strin-as@mail.ru</t>
  </si>
  <si>
    <t xml:space="preserve">4*(416/1) </t>
  </si>
  <si>
    <t xml:space="preserve">3*(76/1) 3*(37/2)</t>
  </si>
  <si>
    <t xml:space="preserve">80/ /</t>
  </si>
  <si>
    <t xml:space="preserve">Суковин Михаил Владимирович</t>
  </si>
  <si>
    <t xml:space="preserve">sukovin_mv</t>
  </si>
  <si>
    <t xml:space="preserve">sukovin_8@mail.ru</t>
  </si>
  <si>
    <t xml:space="preserve">Сутягин Александр Георгиевич</t>
  </si>
  <si>
    <t xml:space="preserve">sutyagin_ag</t>
  </si>
  <si>
    <t xml:space="preserve">kafdorgeo@yandex.ru</t>
  </si>
  <si>
    <t xml:space="preserve">Сухарев Роман Юрьевич</t>
  </si>
  <si>
    <t xml:space="preserve">40/ /</t>
  </si>
  <si>
    <t xml:space="preserve">Сухарева Светлана Витальевна</t>
  </si>
  <si>
    <t xml:space="preserve">sukhareva_sv</t>
  </si>
  <si>
    <t xml:space="preserve">sveta_omsk2005@mail.ru</t>
  </si>
  <si>
    <t xml:space="preserve">3*(33/1) 3*(40/4) 2*(25/2)</t>
  </si>
  <si>
    <t xml:space="preserve">30/8/</t>
  </si>
  <si>
    <t xml:space="preserve">Танский Вячеслав Владимирович</t>
  </si>
  <si>
    <t xml:space="preserve">tansky_vv</t>
  </si>
  <si>
    <t xml:space="preserve">s1ava8968@gmail.com</t>
  </si>
  <si>
    <t xml:space="preserve">Теслова Светлана Анатольевна</t>
  </si>
  <si>
    <t xml:space="preserve">teslova_sa</t>
  </si>
  <si>
    <t xml:space="preserve">sa-teslova@mail.ru</t>
  </si>
  <si>
    <t xml:space="preserve">3*(117/1) 3*(40/4)</t>
  </si>
  <si>
    <t xml:space="preserve">10 / /</t>
  </si>
  <si>
    <t xml:space="preserve">Тетерина Ирина Алексеевна</t>
  </si>
  <si>
    <t xml:space="preserve">teterina_ia</t>
  </si>
  <si>
    <t xml:space="preserve">1/2</t>
  </si>
  <si>
    <t xml:space="preserve">Тишков Евгений Владимирович</t>
  </si>
  <si>
    <t xml:space="preserve">tishkov_ev</t>
  </si>
  <si>
    <t xml:space="preserve">evgen2713@mail.ru</t>
  </si>
  <si>
    <t xml:space="preserve">Толкачев Владимир Иванович</t>
  </si>
  <si>
    <t xml:space="preserve">tolkachev_vi</t>
  </si>
  <si>
    <t xml:space="preserve">tolkachev_vi@portal.sibadi.org</t>
  </si>
  <si>
    <t xml:space="preserve">Толкачева Елена Викторовна</t>
  </si>
  <si>
    <t xml:space="preserve">tolkacheva_ev</t>
  </si>
  <si>
    <t xml:space="preserve">tolkacheva_ev@mail.ru</t>
  </si>
  <si>
    <t xml:space="preserve">4*(66/2) </t>
  </si>
  <si>
    <t xml:space="preserve">Трофимов Анатолий Викторович</t>
  </si>
  <si>
    <t xml:space="preserve">trofimov_av</t>
  </si>
  <si>
    <t xml:space="preserve">trofimov_ap@portal.sibadi.org</t>
  </si>
  <si>
    <t xml:space="preserve">Трофимов Борис Сергеевич</t>
  </si>
  <si>
    <t xml:space="preserve">trofimov_bs</t>
  </si>
  <si>
    <t xml:space="preserve">trofim_bs@mail.ru</t>
  </si>
  <si>
    <t xml:space="preserve">/3</t>
  </si>
  <si>
    <t xml:space="preserve">Трофимова Людмила Семеновна</t>
  </si>
  <si>
    <t xml:space="preserve">Троян Тамара Петровна</t>
  </si>
  <si>
    <t xml:space="preserve">troyan_tp</t>
  </si>
  <si>
    <t xml:space="preserve">tamara_troyan@mail.ru</t>
  </si>
  <si>
    <t xml:space="preserve">4*(119/1)</t>
  </si>
  <si>
    <t xml:space="preserve">Туякова Айман Кайржановна</t>
  </si>
  <si>
    <t xml:space="preserve">tuyakova_ak</t>
  </si>
  <si>
    <t xml:space="preserve">aiman0110@mail.ru</t>
  </si>
  <si>
    <t xml:space="preserve">Тюкин Александр Владимирович</t>
  </si>
  <si>
    <t xml:space="preserve">tukin_av</t>
  </si>
  <si>
    <t xml:space="preserve">tyukin_av@mail.ru</t>
  </si>
  <si>
    <t xml:space="preserve">4*(140/2)</t>
  </si>
  <si>
    <t xml:space="preserve">Угрюмов Игорь Анатольевич</t>
  </si>
  <si>
    <t xml:space="preserve">ugryumov_ia</t>
  </si>
  <si>
    <t xml:space="preserve">fzo@sibadi.org</t>
  </si>
  <si>
    <t xml:space="preserve">Уткин Владимир Александрович</t>
  </si>
  <si>
    <t xml:space="preserve">utkin</t>
  </si>
  <si>
    <t xml:space="preserve">utkin@portal.sibadi.org</t>
  </si>
  <si>
    <t xml:space="preserve">Федорук Владимир Аркадьевич</t>
  </si>
  <si>
    <t xml:space="preserve">fedoruk_va</t>
  </si>
  <si>
    <t xml:space="preserve">Fedoruk_va@portal.sibadi.org</t>
  </si>
  <si>
    <t xml:space="preserve">Федосов</t>
  </si>
  <si>
    <t xml:space="preserve">Федосовская Ольга Сергеевна</t>
  </si>
  <si>
    <t xml:space="preserve">fedosovskaya_os</t>
  </si>
  <si>
    <t xml:space="preserve">fos070679@mail.ru</t>
  </si>
  <si>
    <t xml:space="preserve">Федотенко Юрий Александрович</t>
  </si>
  <si>
    <t xml:space="preserve">fedotenko_ua</t>
  </si>
  <si>
    <t xml:space="preserve">fedotenko_ua@mail.ru</t>
  </si>
  <si>
    <t xml:space="preserve">3*(49/2)</t>
  </si>
  <si>
    <t xml:space="preserve">Филимонова Ольга Алексеевна</t>
  </si>
  <si>
    <t xml:space="preserve">filimonova_oa</t>
  </si>
  <si>
    <t xml:space="preserve">deryabina@mail.ru</t>
  </si>
  <si>
    <t xml:space="preserve">Хаирова Саида Миндуалиевна</t>
  </si>
  <si>
    <t xml:space="preserve">khairova_sm</t>
  </si>
  <si>
    <t xml:space="preserve">saida_hairova@mail.ru</t>
  </si>
  <si>
    <t xml:space="preserve">3*(27/1) 3*(81/2)</t>
  </si>
  <si>
    <t xml:space="preserve">Хамов Игорь Владимирович</t>
  </si>
  <si>
    <t xml:space="preserve">khamov_iv</t>
  </si>
  <si>
    <t xml:space="preserve">i_ha@mail.ru</t>
  </si>
  <si>
    <t xml:space="preserve">2*(66/2)</t>
  </si>
  <si>
    <t xml:space="preserve">Хасенов Абдул-Карим Абдуллович</t>
  </si>
  <si>
    <t xml:space="preserve">hasenov_aa</t>
  </si>
  <si>
    <t xml:space="preserve">karim201051@mail.ru</t>
  </si>
  <si>
    <t xml:space="preserve">20/8/</t>
  </si>
  <si>
    <t xml:space="preserve">Химич Татьяна Сергеевна</t>
  </si>
  <si>
    <t xml:space="preserve">Хомич Вера Алексеевна</t>
  </si>
  <si>
    <t xml:space="preserve">xomich_va</t>
  </si>
  <si>
    <t xml:space="preserve">vera_khomich@mail.ru</t>
  </si>
  <si>
    <t xml:space="preserve">Храмцова Наталия Александровна</t>
  </si>
  <si>
    <t xml:space="preserve">khramtsova_na</t>
  </si>
  <si>
    <t xml:space="preserve">natal150375@yandex.ru</t>
  </si>
  <si>
    <t xml:space="preserve">4*(266/1) </t>
  </si>
  <si>
    <t xml:space="preserve">3*(64/1) 3*(84/1)</t>
  </si>
  <si>
    <t xml:space="preserve">Цехош София Ивановна</t>
  </si>
  <si>
    <t xml:space="preserve">tsehosh_si</t>
  </si>
  <si>
    <t xml:space="preserve">tsehosh.lyubov@yandex.ru</t>
  </si>
  <si>
    <t xml:space="preserve">Цупикова Елена Викторовна </t>
  </si>
  <si>
    <t xml:space="preserve">tsupikova_ev</t>
  </si>
  <si>
    <t xml:space="preserve">tsupikova_ev@portal.sibadi.org</t>
  </si>
  <si>
    <t xml:space="preserve">4*(673/2) </t>
  </si>
  <si>
    <t xml:space="preserve">Цыгулева Маргарита Викторовна</t>
  </si>
  <si>
    <t xml:space="preserve">4*(488/2) 4*(309/3) </t>
  </si>
  <si>
    <t xml:space="preserve">Цырульникова Альбина Борисовна</t>
  </si>
  <si>
    <t xml:space="preserve">cirulnikova_ab</t>
  </si>
  <si>
    <t xml:space="preserve">pab1992@list.ru</t>
  </si>
  <si>
    <t xml:space="preserve">Чакурин Иван Алексеевич</t>
  </si>
  <si>
    <t xml:space="preserve">chakurin_ia</t>
  </si>
  <si>
    <t xml:space="preserve">chakurin@list.ru</t>
  </si>
  <si>
    <t xml:space="preserve">Чащина Евгения Ивановна </t>
  </si>
  <si>
    <t xml:space="preserve">chaschina_ei</t>
  </si>
  <si>
    <t xml:space="preserve">ewgenia_tschasch@mail.ru</t>
  </si>
  <si>
    <t xml:space="preserve">Чебакова Елена Олеговна</t>
  </si>
  <si>
    <t xml:space="preserve">3*(56/1) 2*(63/1) 2*(39,2)</t>
  </si>
  <si>
    <t xml:space="preserve">Чебоксаров Алексей Николаевич</t>
  </si>
  <si>
    <t xml:space="preserve">cheborsarov_an</t>
  </si>
  <si>
    <t xml:space="preserve">chan23@inbox.ru</t>
  </si>
  <si>
    <t xml:space="preserve">4*(113/2) </t>
  </si>
  <si>
    <t xml:space="preserve">3*(24/1) 2*(66/2)</t>
  </si>
  <si>
    <t xml:space="preserve">/8 /4</t>
  </si>
  <si>
    <t xml:space="preserve">Чепелева Наталья Николаевна</t>
  </si>
  <si>
    <t xml:space="preserve">chepeleva_nn</t>
  </si>
  <si>
    <t xml:space="preserve">chepelevann@mail.ru</t>
  </si>
  <si>
    <t xml:space="preserve">Черникова Анастасия Евгеньевна</t>
  </si>
  <si>
    <t xml:space="preserve">chernikova_ae</t>
  </si>
  <si>
    <t xml:space="preserve">chernikova_ae@portal.sibadi.org</t>
  </si>
  <si>
    <t xml:space="preserve">4*(109/1) </t>
  </si>
  <si>
    <t xml:space="preserve">3*(70/1)</t>
  </si>
  <si>
    <t xml:space="preserve">Чуканов Сергей Николаевич </t>
  </si>
  <si>
    <t xml:space="preserve">chukanov_sn</t>
  </si>
  <si>
    <t xml:space="preserve">ch_sn@mail.ru</t>
  </si>
  <si>
    <t xml:space="preserve">Чулкова Ирина Львовна</t>
  </si>
  <si>
    <t xml:space="preserve">chulkova_il</t>
  </si>
  <si>
    <t xml:space="preserve">le5@inbox.ru</t>
  </si>
  <si>
    <t xml:space="preserve">3*(59/1) 2*(12/1)</t>
  </si>
  <si>
    <t xml:space="preserve">1/12</t>
  </si>
  <si>
    <t xml:space="preserve">10/8/</t>
  </si>
  <si>
    <t xml:space="preserve">Чусов Василий Владимирович</t>
  </si>
  <si>
    <t xml:space="preserve">chusov_vv</t>
  </si>
  <si>
    <t xml:space="preserve">chysow@gmail.com</t>
  </si>
  <si>
    <t xml:space="preserve">Шалмин Никита Петрович</t>
  </si>
  <si>
    <t xml:space="preserve">shalmin_np</t>
  </si>
  <si>
    <t xml:space="preserve">snp.genplan@mail.ru</t>
  </si>
  <si>
    <t xml:space="preserve">Шапошников Артем Владимирович</t>
  </si>
  <si>
    <t xml:space="preserve">shaposhnikov_av</t>
  </si>
  <si>
    <t xml:space="preserve">shaposhnikov_av@portal.sibadi.org</t>
  </si>
  <si>
    <t xml:space="preserve">Шапошникова Людмила Анатольевна</t>
  </si>
  <si>
    <t xml:space="preserve">shaposhnikova_la</t>
  </si>
  <si>
    <t xml:space="preserve">lu.sh.1753@mail.ru</t>
  </si>
  <si>
    <t xml:space="preserve">4*(21/2)</t>
  </si>
  <si>
    <t xml:space="preserve">Шерстнева Светлана Ивановна</t>
  </si>
  <si>
    <t xml:space="preserve">sherstneva_si</t>
  </si>
  <si>
    <t xml:space="preserve">si.sherstneva@gmail.com</t>
  </si>
  <si>
    <t xml:space="preserve">Шершнева Елена Олеговна </t>
  </si>
  <si>
    <t xml:space="preserve">shershneva_eo</t>
  </si>
  <si>
    <t xml:space="preserve">helen_volf@mail.ru</t>
  </si>
  <si>
    <t xml:space="preserve">Шипилина Евгения Владимировна</t>
  </si>
  <si>
    <t xml:space="preserve">shipilina_ev</t>
  </si>
  <si>
    <t xml:space="preserve">shipillina@list.ru</t>
  </si>
  <si>
    <t xml:space="preserve">Шипицына Роксана Еноковна</t>
  </si>
  <si>
    <t xml:space="preserve">shipitsina_re</t>
  </si>
  <si>
    <t xml:space="preserve">roxy4k@mail.ru</t>
  </si>
  <si>
    <t xml:space="preserve">Ширлина Ирина Ивановна</t>
  </si>
  <si>
    <t xml:space="preserve">shirlina_ii</t>
  </si>
  <si>
    <t xml:space="preserve">ii_shirlina@mail.ru</t>
  </si>
  <si>
    <t xml:space="preserve">Шишова Тамара Андреевна</t>
  </si>
  <si>
    <t xml:space="preserve">shishova_ta</t>
  </si>
  <si>
    <t xml:space="preserve">tamara.mostovik@mail.ru</t>
  </si>
  <si>
    <t xml:space="preserve">Шнайдер Виктория Александровна</t>
  </si>
  <si>
    <t xml:space="preserve">schneider_va</t>
  </si>
  <si>
    <t xml:space="preserve">wihor@mail.ru</t>
  </si>
  <si>
    <t xml:space="preserve">shonin_au</t>
  </si>
  <si>
    <t xml:space="preserve">Шульга Евгения Владимировна</t>
  </si>
  <si>
    <t xml:space="preserve">shulga_ev</t>
  </si>
  <si>
    <t xml:space="preserve">evshulga@omgpu.ru</t>
  </si>
  <si>
    <t xml:space="preserve">Щербаков Виталий Сергеевич</t>
  </si>
  <si>
    <t xml:space="preserve">sherbakov_vs</t>
  </si>
  <si>
    <t xml:space="preserve">sherbakov_vs@portal.sibadi.org</t>
  </si>
  <si>
    <t xml:space="preserve">/6</t>
  </si>
  <si>
    <t xml:space="preserve">Щетинина Наталья Николаевна</t>
  </si>
  <si>
    <t xml:space="preserve">shchetinina_nn</t>
  </si>
  <si>
    <t xml:space="preserve">shchetinina@portal.sibadi.org</t>
  </si>
  <si>
    <t xml:space="preserve">Эйхлер Иван Андреевич</t>
  </si>
  <si>
    <t xml:space="preserve">eykhler_ia</t>
  </si>
  <si>
    <t xml:space="preserve">vaniaeichler@gmail.com</t>
  </si>
  <si>
    <t xml:space="preserve">Эйхлер Лариса Васильевна</t>
  </si>
  <si>
    <t xml:space="preserve">eihler_lv</t>
  </si>
  <si>
    <t xml:space="preserve">eykhler@portal.sibadi.org</t>
  </si>
  <si>
    <t xml:space="preserve">4*(102/1) 4*(37/2) 4*(40/4)</t>
  </si>
  <si>
    <t xml:space="preserve">Эмралиева Светлана Анатольевна</t>
  </si>
  <si>
    <t xml:space="preserve">emralieva_sa</t>
  </si>
  <si>
    <t xml:space="preserve">emralieva_sveta@mail.ru</t>
  </si>
  <si>
    <t xml:space="preserve">4*(105/1) 4*(114/2) </t>
  </si>
  <si>
    <t xml:space="preserve">Юрина Татьяна Александровна</t>
  </si>
  <si>
    <t xml:space="preserve">yurinat</t>
  </si>
  <si>
    <t xml:space="preserve">sankova_tanja@mail.ru</t>
  </si>
  <si>
    <t xml:space="preserve">4*(163/2)</t>
  </si>
  <si>
    <t xml:space="preserve">Явинский Александр Викторович</t>
  </si>
  <si>
    <t xml:space="preserve">javinskiy_av</t>
  </si>
  <si>
    <t xml:space="preserve">Якименко Ольга Владимировна</t>
  </si>
  <si>
    <t xml:space="preserve">yakimenkoov</t>
  </si>
  <si>
    <t xml:space="preserve">olgayakimenko@yandex.ru</t>
  </si>
  <si>
    <t xml:space="preserve"> / /4 </t>
  </si>
  <si>
    <t xml:space="preserve">Миколишина Л.Ю.</t>
  </si>
  <si>
    <t xml:space="preserve">Вотинцев АС</t>
  </si>
  <si>
    <t xml:space="preserve">Ладысь Алина Викоровна</t>
  </si>
  <si>
    <t xml:space="preserve">ladis_av</t>
  </si>
  <si>
    <t xml:space="preserve">Скоробогатов Дмитрий Юрьевич</t>
  </si>
  <si>
    <t xml:space="preserve">skorobogatov_du</t>
  </si>
  <si>
    <t xml:space="preserve">Харлова_Анастасия Романовна</t>
  </si>
  <si>
    <t xml:space="preserve">harlova_ar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</si>
</sst>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\ _₽_-;\-* #,##0.00\ _₽_-;_-* \-??\ _₽_-;_-@_-"/>
    <numFmt numFmtId="166" formatCode="@"/>
    <numFmt numFmtId="167" formatCode="0.00"/>
    <numFmt numFmtId="168" formatCode="0.00%"/>
    <numFmt numFmtId="169" formatCode="General"/>
    <numFmt numFmtId="170" formatCode="0%"/>
  </numFmts>
  <fonts count="11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9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8"/>
      <name val="Arial"/>
      <family val="2"/>
      <charset val="204"/>
    </font>
    <font>
      <sz val="11"/>
      <color rgb="FFFF0000"/>
      <name val="Calibri"/>
      <family val="2"/>
      <charset val="204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2DCDB"/>
        <bgColor rgb="FFEBF1DE"/>
      </patternFill>
    </fill>
    <fill>
      <patternFill patternType="solid">
        <fgColor rgb="FFEBF1DE"/>
        <bgColor rgb="FFF2DCDB"/>
      </patternFill>
    </fill>
    <fill>
      <patternFill patternType="solid">
        <fgColor rgb="FFE46C0A"/>
        <bgColor rgb="FFFF9900"/>
      </patternFill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9" fontId="0" fillId="4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right" vertical="bottom" textRotation="9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right" vertical="bottom" textRotation="9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7" fontId="0" fillId="4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3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4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4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2DCDB"/>
        </patternFill>
      </fill>
    </dxf>
    <dxf>
      <fill>
        <patternFill patternType="solid">
          <fgColor rgb="FFEBF1DE"/>
        </patternFill>
      </fill>
    </dxf>
    <dxf>
      <fill>
        <patternFill patternType="solid">
          <f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U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0" topLeftCell="C1" activePane="topRight" state="frozen"/>
      <selection pane="topLeft" activeCell="A1" activeCellId="0" sqref="A1"/>
      <selection pane="topRight" activeCell="BU10" activeCellId="0" sqref="BU10"/>
    </sheetView>
  </sheetViews>
  <sheetFormatPr defaultColWidth="4.42578125" defaultRowHeight="15" zeroHeight="false" outlineLevelRow="0" outlineLevelCol="0"/>
  <cols>
    <col collapsed="false" customWidth="true" hidden="false" outlineLevel="0" max="2" min="2" style="0" width="15.29"/>
    <col collapsed="false" customWidth="true" hidden="true" outlineLevel="0" max="3" min="3" style="0" width="6.43"/>
    <col collapsed="false" customWidth="true" hidden="true" outlineLevel="0" max="4" min="4" style="0" width="7.86"/>
    <col collapsed="false" customWidth="true" hidden="true" outlineLevel="0" max="5" min="5" style="0" width="6"/>
    <col collapsed="false" customWidth="true" hidden="false" outlineLevel="0" max="6" min="6" style="0" width="5.57"/>
    <col collapsed="false" customWidth="true" hidden="true" outlineLevel="0" max="7" min="7" style="0" width="10.14"/>
    <col collapsed="false" customWidth="true" hidden="false" outlineLevel="0" max="8" min="8" style="0" width="4.57"/>
    <col collapsed="false" customWidth="true" hidden="true" outlineLevel="0" max="9" min="9" style="0" width="5"/>
    <col collapsed="false" customWidth="true" hidden="false" outlineLevel="0" max="10" min="10" style="0" width="4.57"/>
    <col collapsed="false" customWidth="true" hidden="true" outlineLevel="0" max="11" min="11" style="0" width="8.15"/>
    <col collapsed="false" customWidth="true" hidden="false" outlineLevel="0" max="12" min="12" style="0" width="4.57"/>
    <col collapsed="false" customWidth="true" hidden="true" outlineLevel="0" max="13" min="13" style="0" width="9.14"/>
    <col collapsed="false" customWidth="true" hidden="false" outlineLevel="0" max="14" min="14" style="0" width="6"/>
    <col collapsed="false" customWidth="true" hidden="true" outlineLevel="0" max="15" min="15" style="0" width="9.14"/>
    <col collapsed="false" customWidth="true" hidden="false" outlineLevel="0" max="16" min="16" style="0" width="4.57"/>
    <col collapsed="false" customWidth="true" hidden="true" outlineLevel="0" max="17" min="17" style="0" width="8.15"/>
    <col collapsed="false" customWidth="true" hidden="false" outlineLevel="0" max="18" min="18" style="0" width="5"/>
    <col collapsed="false" customWidth="true" hidden="true" outlineLevel="0" max="19" min="19" style="0" width="6.57"/>
    <col collapsed="false" customWidth="true" hidden="false" outlineLevel="0" max="20" min="20" style="0" width="5.57"/>
    <col collapsed="false" customWidth="true" hidden="true" outlineLevel="0" max="21" min="21" style="0" width="8.15"/>
    <col collapsed="false" customWidth="true" hidden="false" outlineLevel="0" max="22" min="22" style="0" width="5.57"/>
    <col collapsed="false" customWidth="true" hidden="true" outlineLevel="0" max="23" min="23" style="0" width="4.86"/>
    <col collapsed="false" customWidth="false" hidden="true" outlineLevel="0" max="24" min="24" style="0" width="4.42"/>
    <col collapsed="false" customWidth="true" hidden="true" outlineLevel="0" max="25" min="25" style="0" width="7.71"/>
    <col collapsed="false" customWidth="true" hidden="false" outlineLevel="0" max="26" min="26" style="0" width="5"/>
    <col collapsed="false" customWidth="true" hidden="true" outlineLevel="0" max="27" min="27" style="0" width="9.14"/>
    <col collapsed="false" customWidth="true" hidden="false" outlineLevel="0" max="28" min="28" style="0" width="6.57"/>
    <col collapsed="false" customWidth="false" hidden="true" outlineLevel="0" max="30" min="29" style="0" width="4.42"/>
    <col collapsed="false" customWidth="true" hidden="true" outlineLevel="0" max="31" min="31" style="0" width="8.71"/>
    <col collapsed="false" customWidth="true" hidden="false" outlineLevel="0" max="32" min="32" style="0" width="5"/>
    <col collapsed="false" customWidth="true" hidden="true" outlineLevel="0" max="33" min="33" style="0" width="6"/>
    <col collapsed="false" customWidth="true" hidden="false" outlineLevel="0" max="34" min="34" style="0" width="6"/>
    <col collapsed="false" customWidth="true" hidden="true" outlineLevel="0" max="35" min="35" style="0" width="8.42"/>
    <col collapsed="false" customWidth="true" hidden="false" outlineLevel="0" max="36" min="36" style="0" width="7.29"/>
    <col collapsed="false" customWidth="true" hidden="true" outlineLevel="0" max="37" min="37" style="0" width="4.57"/>
    <col collapsed="false" customWidth="true" hidden="false" outlineLevel="0" max="38" min="38" style="0" width="5"/>
    <col collapsed="false" customWidth="true" hidden="true" outlineLevel="0" max="39" min="39" style="0" width="4.57"/>
    <col collapsed="false" customWidth="true" hidden="false" outlineLevel="0" max="40" min="40" style="0" width="5"/>
    <col collapsed="false" customWidth="true" hidden="true" outlineLevel="0" max="41" min="41" style="0" width="6"/>
    <col collapsed="false" customWidth="true" hidden="false" outlineLevel="0" max="42" min="42" style="0" width="4.57"/>
    <col collapsed="false" customWidth="true" hidden="true" outlineLevel="0" max="43" min="43" style="0" width="7.15"/>
    <col collapsed="false" customWidth="true" hidden="false" outlineLevel="0" max="44" min="44" style="0" width="6"/>
    <col collapsed="false" customWidth="true" hidden="true" outlineLevel="0" max="45" min="45" style="0" width="4.57"/>
    <col collapsed="false" customWidth="true" hidden="false" outlineLevel="0" max="46" min="46" style="0" width="6.14"/>
    <col collapsed="false" customWidth="true" hidden="true" outlineLevel="0" max="47" min="47" style="0" width="7.71"/>
    <col collapsed="false" customWidth="true" hidden="false" outlineLevel="0" max="48" min="48" style="0" width="6"/>
    <col collapsed="false" customWidth="true" hidden="true" outlineLevel="0" max="49" min="49" style="0" width="9.29"/>
    <col collapsed="false" customWidth="true" hidden="false" outlineLevel="0" max="50" min="50" style="0" width="4.57"/>
    <col collapsed="false" customWidth="true" hidden="true" outlineLevel="0" max="51" min="51" style="0" width="9.14"/>
    <col collapsed="false" customWidth="true" hidden="false" outlineLevel="0" max="52" min="52" style="0" width="4.57"/>
    <col collapsed="false" customWidth="true" hidden="true" outlineLevel="0" max="53" min="53" style="0" width="9.14"/>
    <col collapsed="false" customWidth="true" hidden="false" outlineLevel="0" max="54" min="54" style="0" width="4.57"/>
    <col collapsed="false" customWidth="true" hidden="true" outlineLevel="0" max="55" min="55" style="0" width="9.14"/>
    <col collapsed="false" customWidth="true" hidden="false" outlineLevel="0" max="56" min="56" style="0" width="5.57"/>
    <col collapsed="false" customWidth="true" hidden="true" outlineLevel="0" max="57" min="57" style="0" width="8.71"/>
    <col collapsed="false" customWidth="true" hidden="false" outlineLevel="0" max="58" min="58" style="0" width="5"/>
    <col collapsed="false" customWidth="true" hidden="true" outlineLevel="0" max="59" min="59" style="0" width="5"/>
    <col collapsed="false" customWidth="true" hidden="false" outlineLevel="0" max="60" min="60" style="0" width="4.57"/>
    <col collapsed="false" customWidth="true" hidden="true" outlineLevel="0" max="61" min="61" style="0" width="9.86"/>
    <col collapsed="false" customWidth="true" hidden="false" outlineLevel="0" max="62" min="62" style="0" width="5"/>
    <col collapsed="false" customWidth="true" hidden="true" outlineLevel="0" max="63" min="63" style="0" width="5"/>
    <col collapsed="false" customWidth="true" hidden="false" outlineLevel="0" max="64" min="64" style="0" width="5"/>
    <col collapsed="false" customWidth="true" hidden="true" outlineLevel="0" max="65" min="65" style="0" width="6"/>
    <col collapsed="false" customWidth="true" hidden="false" outlineLevel="0" max="66" min="66" style="0" width="6"/>
    <col collapsed="false" customWidth="true" hidden="true" outlineLevel="0" max="67" min="67" style="0" width="6"/>
    <col collapsed="false" customWidth="true" hidden="false" outlineLevel="0" max="68" min="68" style="0" width="6"/>
    <col collapsed="false" customWidth="true" hidden="true" outlineLevel="0" max="69" min="69" style="0" width="5"/>
    <col collapsed="false" customWidth="true" hidden="false" outlineLevel="0" max="70" min="70" style="0" width="5"/>
    <col collapsed="false" customWidth="true" hidden="true" outlineLevel="0" max="71" min="71" style="0" width="4.57"/>
    <col collapsed="false" customWidth="true" hidden="false" outlineLevel="0" max="72" min="72" style="0" width="4.57"/>
    <col collapsed="false" customWidth="true" hidden="false" outlineLevel="0" max="73" min="73" style="0" width="9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2"/>
      <c r="E1" s="3" t="s">
        <v>2</v>
      </c>
      <c r="F1" s="3"/>
      <c r="G1" s="4" t="s">
        <v>3</v>
      </c>
      <c r="H1" s="4"/>
      <c r="I1" s="4" t="s">
        <v>4</v>
      </c>
      <c r="J1" s="4"/>
      <c r="K1" s="4" t="s">
        <v>5</v>
      </c>
      <c r="L1" s="4"/>
      <c r="M1" s="4" t="s">
        <v>6</v>
      </c>
      <c r="N1" s="4"/>
      <c r="O1" s="4" t="s">
        <v>7</v>
      </c>
      <c r="P1" s="4"/>
      <c r="Q1" s="4" t="s">
        <v>8</v>
      </c>
      <c r="R1" s="4"/>
      <c r="S1" s="4" t="s">
        <v>9</v>
      </c>
      <c r="T1" s="4"/>
      <c r="U1" s="4" t="s">
        <v>10</v>
      </c>
      <c r="V1" s="4"/>
      <c r="W1" s="4" t="s">
        <v>11</v>
      </c>
      <c r="X1" s="4"/>
      <c r="Y1" s="4" t="s">
        <v>12</v>
      </c>
      <c r="Z1" s="4"/>
      <c r="AA1" s="4" t="s">
        <v>13</v>
      </c>
      <c r="AB1" s="4"/>
      <c r="AC1" s="4" t="s">
        <v>14</v>
      </c>
      <c r="AD1" s="4"/>
      <c r="AE1" s="4" t="s">
        <v>15</v>
      </c>
      <c r="AF1" s="4"/>
      <c r="AG1" s="4" t="s">
        <v>16</v>
      </c>
      <c r="AH1" s="4"/>
      <c r="AI1" s="4" t="s">
        <v>17</v>
      </c>
      <c r="AJ1" s="4"/>
      <c r="AK1" s="4" t="s">
        <v>18</v>
      </c>
      <c r="AL1" s="4"/>
      <c r="AM1" s="4" t="s">
        <v>19</v>
      </c>
      <c r="AN1" s="4"/>
      <c r="AO1" s="4" t="s">
        <v>20</v>
      </c>
      <c r="AP1" s="4"/>
      <c r="AQ1" s="4" t="s">
        <v>21</v>
      </c>
      <c r="AR1" s="4"/>
      <c r="AS1" s="4" t="s">
        <v>22</v>
      </c>
      <c r="AT1" s="4"/>
      <c r="AU1" s="4" t="s">
        <v>23</v>
      </c>
      <c r="AV1" s="4"/>
      <c r="AW1" s="4" t="s">
        <v>24</v>
      </c>
      <c r="AX1" s="4"/>
      <c r="AY1" s="4" t="s">
        <v>25</v>
      </c>
      <c r="AZ1" s="4"/>
      <c r="BA1" s="4" t="s">
        <v>26</v>
      </c>
      <c r="BB1" s="4"/>
      <c r="BC1" s="4" t="s">
        <v>27</v>
      </c>
      <c r="BD1" s="4"/>
      <c r="BE1" s="4" t="s">
        <v>28</v>
      </c>
      <c r="BF1" s="4"/>
      <c r="BG1" s="4" t="s">
        <v>29</v>
      </c>
      <c r="BH1" s="4"/>
      <c r="BI1" s="4" t="s">
        <v>30</v>
      </c>
      <c r="BJ1" s="4"/>
      <c r="BK1" s="4" t="s">
        <v>31</v>
      </c>
      <c r="BL1" s="4"/>
      <c r="BM1" s="4" t="s">
        <v>32</v>
      </c>
      <c r="BN1" s="4"/>
      <c r="BO1" s="4" t="s">
        <v>33</v>
      </c>
      <c r="BP1" s="4"/>
      <c r="BQ1" s="4" t="s">
        <v>34</v>
      </c>
      <c r="BR1" s="4"/>
      <c r="BS1" s="4" t="s">
        <v>35</v>
      </c>
      <c r="BT1" s="4"/>
      <c r="BU1" s="0" t="s">
        <v>36</v>
      </c>
    </row>
    <row r="2" customFormat="false" ht="52.5" hidden="false" customHeight="false" outlineLevel="0" collapsed="false">
      <c r="A2" s="1"/>
      <c r="B2" s="1"/>
      <c r="C2" s="1" t="s">
        <v>37</v>
      </c>
      <c r="D2" s="1" t="s">
        <v>38</v>
      </c>
      <c r="E2" s="5" t="s">
        <v>39</v>
      </c>
      <c r="F2" s="5" t="s">
        <v>40</v>
      </c>
      <c r="G2" s="5" t="s">
        <v>39</v>
      </c>
      <c r="H2" s="5" t="s">
        <v>40</v>
      </c>
      <c r="I2" s="5" t="s">
        <v>39</v>
      </c>
      <c r="J2" s="5" t="s">
        <v>40</v>
      </c>
      <c r="K2" s="5" t="s">
        <v>39</v>
      </c>
      <c r="L2" s="5" t="s">
        <v>40</v>
      </c>
      <c r="M2" s="5" t="s">
        <v>39</v>
      </c>
      <c r="N2" s="5" t="s">
        <v>40</v>
      </c>
      <c r="O2" s="5" t="s">
        <v>39</v>
      </c>
      <c r="P2" s="5" t="s">
        <v>40</v>
      </c>
      <c r="Q2" s="5" t="s">
        <v>39</v>
      </c>
      <c r="R2" s="5" t="s">
        <v>40</v>
      </c>
      <c r="S2" s="5" t="s">
        <v>39</v>
      </c>
      <c r="T2" s="5" t="s">
        <v>40</v>
      </c>
      <c r="U2" s="5" t="s">
        <v>39</v>
      </c>
      <c r="V2" s="5" t="s">
        <v>40</v>
      </c>
      <c r="W2" s="5" t="s">
        <v>39</v>
      </c>
      <c r="X2" s="5" t="s">
        <v>40</v>
      </c>
      <c r="Y2" s="5" t="s">
        <v>39</v>
      </c>
      <c r="Z2" s="5" t="s">
        <v>40</v>
      </c>
      <c r="AA2" s="5" t="s">
        <v>39</v>
      </c>
      <c r="AB2" s="5" t="s">
        <v>40</v>
      </c>
      <c r="AC2" s="5" t="s">
        <v>39</v>
      </c>
      <c r="AD2" s="5" t="s">
        <v>40</v>
      </c>
      <c r="AE2" s="5" t="s">
        <v>39</v>
      </c>
      <c r="AF2" s="5" t="s">
        <v>40</v>
      </c>
      <c r="AG2" s="5" t="s">
        <v>39</v>
      </c>
      <c r="AH2" s="5" t="s">
        <v>40</v>
      </c>
      <c r="AI2" s="5" t="s">
        <v>39</v>
      </c>
      <c r="AJ2" s="5" t="s">
        <v>40</v>
      </c>
      <c r="AK2" s="5" t="s">
        <v>39</v>
      </c>
      <c r="AL2" s="5" t="s">
        <v>40</v>
      </c>
      <c r="AM2" s="5" t="s">
        <v>39</v>
      </c>
      <c r="AN2" s="5" t="s">
        <v>40</v>
      </c>
      <c r="AO2" s="5" t="s">
        <v>39</v>
      </c>
      <c r="AP2" s="5" t="s">
        <v>40</v>
      </c>
      <c r="AQ2" s="5" t="s">
        <v>39</v>
      </c>
      <c r="AR2" s="5" t="s">
        <v>40</v>
      </c>
      <c r="AS2" s="5" t="s">
        <v>39</v>
      </c>
      <c r="AT2" s="5" t="s">
        <v>40</v>
      </c>
      <c r="AU2" s="5" t="s">
        <v>39</v>
      </c>
      <c r="AV2" s="5" t="s">
        <v>40</v>
      </c>
      <c r="AW2" s="5" t="s">
        <v>39</v>
      </c>
      <c r="AX2" s="5" t="s">
        <v>40</v>
      </c>
      <c r="AY2" s="5" t="s">
        <v>39</v>
      </c>
      <c r="AZ2" s="5" t="s">
        <v>40</v>
      </c>
      <c r="BA2" s="5" t="s">
        <v>39</v>
      </c>
      <c r="BB2" s="5" t="s">
        <v>40</v>
      </c>
      <c r="BC2" s="5" t="s">
        <v>39</v>
      </c>
      <c r="BD2" s="5" t="s">
        <v>40</v>
      </c>
      <c r="BE2" s="5" t="s">
        <v>39</v>
      </c>
      <c r="BF2" s="5" t="s">
        <v>40</v>
      </c>
      <c r="BG2" s="5" t="s">
        <v>39</v>
      </c>
      <c r="BH2" s="5" t="s">
        <v>40</v>
      </c>
      <c r="BI2" s="5" t="s">
        <v>39</v>
      </c>
      <c r="BJ2" s="5" t="s">
        <v>40</v>
      </c>
      <c r="BK2" s="5" t="s">
        <v>39</v>
      </c>
      <c r="BL2" s="5" t="s">
        <v>40</v>
      </c>
      <c r="BM2" s="5" t="s">
        <v>39</v>
      </c>
      <c r="BN2" s="5" t="s">
        <v>40</v>
      </c>
      <c r="BO2" s="5" t="s">
        <v>39</v>
      </c>
      <c r="BP2" s="5" t="s">
        <v>40</v>
      </c>
      <c r="BQ2" s="5" t="s">
        <v>39</v>
      </c>
      <c r="BR2" s="5" t="s">
        <v>40</v>
      </c>
      <c r="BS2" s="5" t="s">
        <v>39</v>
      </c>
      <c r="BT2" s="5" t="s">
        <v>40</v>
      </c>
      <c r="BU2" s="6"/>
    </row>
    <row r="3" customFormat="false" ht="45" hidden="false" customHeight="false" outlineLevel="0" collapsed="false">
      <c r="A3" s="7" t="n">
        <v>1</v>
      </c>
      <c r="B3" s="8" t="s">
        <v>41</v>
      </c>
      <c r="C3" s="9" t="s">
        <v>42</v>
      </c>
      <c r="D3" s="9" t="s">
        <v>43</v>
      </c>
      <c r="E3" s="10" t="n">
        <v>60</v>
      </c>
      <c r="F3" s="11" t="n">
        <f aca="false">IF(E3&lt;60,0,IF(E3&lt;65,5,IF(E3&lt;89,10,23)))</f>
        <v>5</v>
      </c>
      <c r="G3" s="12" t="n">
        <v>1</v>
      </c>
      <c r="H3" s="11" t="n">
        <f aca="false">IF(G3&lt;100%,0,3)</f>
        <v>3</v>
      </c>
      <c r="I3" s="10" t="n">
        <v>4.1</v>
      </c>
      <c r="J3" s="11" t="n">
        <f aca="false">IF(I3&lt;1.5,0,IF(I3&lt;2,3,5))</f>
        <v>5</v>
      </c>
      <c r="K3" s="12" t="n">
        <v>0.1</v>
      </c>
      <c r="L3" s="11" t="n">
        <f aca="false">IF(K3&lt;10%,0,IF(K3&lt;29%,3,IF(K3&lt;39%,6,IF(K3&lt;49%,9,12))))</f>
        <v>3</v>
      </c>
      <c r="M3" s="12" t="n">
        <v>0.4</v>
      </c>
      <c r="N3" s="11" t="n">
        <f aca="false">IF(M3&lt;10%,0,IF(M3&lt;20%,2,IF(M3&lt;30%,4,IF(M3&lt;40%,6,IF(M3&lt;50%,8,10)))))</f>
        <v>8</v>
      </c>
      <c r="O3" s="12" t="n">
        <v>0.18</v>
      </c>
      <c r="P3" s="11" t="n">
        <f aca="false">IF(O3=0%,0,IF(O3&lt;6%,1,IF(O3&lt;11%,2,IF(O3&lt;18%,3,IF(O3&lt;26%,4,5)))))</f>
        <v>4</v>
      </c>
      <c r="Q3" s="12" t="n">
        <v>0.25</v>
      </c>
      <c r="R3" s="11" t="n">
        <v>6</v>
      </c>
      <c r="S3" s="12" t="n">
        <v>0.036</v>
      </c>
      <c r="T3" s="11" t="n">
        <f aca="false">IF(S3=0%,0,IF(S3&lt;10%,5,IF(S3&lt;20%,10,IF(S3&lt;30%,15,IF(S3&lt;40%,20,IF(S3&lt;50%,25,30))))))</f>
        <v>5</v>
      </c>
      <c r="U3" s="12" t="n">
        <v>0.058</v>
      </c>
      <c r="V3" s="11" t="n">
        <f aca="false">IF(U3&lt;3%,0,IF(U3&lt;6%,2,IF(U3&lt;10%,6,IF(U3&gt;15%,8,10))))</f>
        <v>2</v>
      </c>
      <c r="W3" s="13"/>
      <c r="X3" s="13"/>
      <c r="Y3" s="12" t="n">
        <v>0.7584</v>
      </c>
      <c r="Z3" s="11" t="n">
        <v>9</v>
      </c>
      <c r="AA3" s="12" t="n">
        <f aca="false">(100%+100%+100%+69.1%+100%+36.2%+100%)/7</f>
        <v>0.864714285714286</v>
      </c>
      <c r="AB3" s="11" t="n">
        <f aca="false">IF(AA3=100%,5,-5)</f>
        <v>-5</v>
      </c>
      <c r="AC3" s="13"/>
      <c r="AD3" s="13"/>
      <c r="AE3" s="12" t="n">
        <v>1</v>
      </c>
      <c r="AF3" s="11" t="n">
        <v>5</v>
      </c>
      <c r="AG3" s="10" t="n">
        <v>96.7</v>
      </c>
      <c r="AH3" s="11" t="n">
        <v>15</v>
      </c>
      <c r="AI3" s="12" t="n">
        <v>0.6045</v>
      </c>
      <c r="AJ3" s="11" t="n">
        <f aca="false">IF(AI3&lt;70%,0,IF(AI3&lt;75%,5,IF(AI3&lt;80%,7,IF(AI3&lt;85%,8,IF(AI3&lt;90%,15,20)))))</f>
        <v>0</v>
      </c>
      <c r="AK3" s="10" t="n">
        <v>0</v>
      </c>
      <c r="AL3" s="11" t="n">
        <v>0</v>
      </c>
      <c r="AM3" s="10" t="n">
        <v>0</v>
      </c>
      <c r="AN3" s="11" t="n">
        <v>0</v>
      </c>
      <c r="AO3" s="10" t="n">
        <v>22.38</v>
      </c>
      <c r="AP3" s="11" t="n">
        <v>5</v>
      </c>
      <c r="AQ3" s="10" t="n">
        <v>84</v>
      </c>
      <c r="AR3" s="11" t="n">
        <v>20</v>
      </c>
      <c r="AS3" s="10" t="n">
        <v>288</v>
      </c>
      <c r="AT3" s="11" t="n">
        <f aca="false">IF(AS3&gt;=300,5,0)</f>
        <v>0</v>
      </c>
      <c r="AU3" s="10" t="s">
        <v>44</v>
      </c>
      <c r="AV3" s="11" t="n">
        <v>0</v>
      </c>
      <c r="AW3" s="14" t="n">
        <v>20741</v>
      </c>
      <c r="AX3" s="11" t="n">
        <v>0</v>
      </c>
      <c r="AY3" s="12" t="n">
        <v>0.0855</v>
      </c>
      <c r="AZ3" s="11" t="n">
        <v>0</v>
      </c>
      <c r="BA3" s="12" t="n">
        <v>0.2898</v>
      </c>
      <c r="BB3" s="11" t="n">
        <v>0</v>
      </c>
      <c r="BC3" s="12" t="n">
        <v>0.7913</v>
      </c>
      <c r="BD3" s="11" t="n">
        <f aca="false">IF(BC3&lt;60%,0,IF(BC3&lt;70%,2,IF(BC3&lt;81%,6,10)))</f>
        <v>6</v>
      </c>
      <c r="BE3" s="12" t="n">
        <v>1</v>
      </c>
      <c r="BF3" s="11" t="n">
        <v>5</v>
      </c>
      <c r="BG3" s="10" t="n">
        <v>0</v>
      </c>
      <c r="BH3" s="11" t="n">
        <v>0</v>
      </c>
      <c r="BI3" s="12" t="n">
        <v>0.654</v>
      </c>
      <c r="BJ3" s="11" t="n">
        <v>6</v>
      </c>
      <c r="BK3" s="10" t="n">
        <v>8</v>
      </c>
      <c r="BL3" s="11" t="n">
        <v>8</v>
      </c>
      <c r="BM3" s="10" t="n">
        <v>12</v>
      </c>
      <c r="BN3" s="11" t="n">
        <v>12</v>
      </c>
      <c r="BO3" s="10" t="n">
        <v>31</v>
      </c>
      <c r="BP3" s="11" t="n">
        <v>31</v>
      </c>
      <c r="BQ3" s="10" t="n">
        <v>0</v>
      </c>
      <c r="BR3" s="11" t="n">
        <v>0</v>
      </c>
      <c r="BS3" s="10" t="n">
        <v>0</v>
      </c>
      <c r="BT3" s="11" t="n">
        <f aca="false">BS3</f>
        <v>0</v>
      </c>
      <c r="BU3" s="15" t="n">
        <f aca="false">SUM(F3,H3,J3,L3,N3,P3,R3,T3,V3,Z3,AB3,AF3,AH3,AJ3,AL3,AN3,AP3,AR3,AT3,AV3,AX3,AZ3,BB3,BD3,BF3,BH3,BJ3,BL3,BN3,BP3,BR3,BT3)</f>
        <v>158</v>
      </c>
    </row>
    <row r="4" customFormat="false" ht="45" hidden="false" customHeight="false" outlineLevel="0" collapsed="false">
      <c r="A4" s="7" t="n">
        <v>2</v>
      </c>
      <c r="B4" s="8" t="s">
        <v>45</v>
      </c>
      <c r="C4" s="9" t="s">
        <v>46</v>
      </c>
      <c r="D4" s="9" t="s">
        <v>47</v>
      </c>
      <c r="E4" s="10" t="n">
        <v>60</v>
      </c>
      <c r="F4" s="11" t="n">
        <f aca="false">IF(E4&lt;60,0,IF(E4&lt;65,5,IF(E4&lt;89,10,23)))</f>
        <v>5</v>
      </c>
      <c r="G4" s="12" t="n">
        <v>1</v>
      </c>
      <c r="H4" s="11" t="n">
        <f aca="false">IF(G4&lt;100%,0,3)</f>
        <v>3</v>
      </c>
      <c r="I4" s="10" t="n">
        <v>4.1</v>
      </c>
      <c r="J4" s="11" t="n">
        <f aca="false">IF(I4&lt;1.5,0,IF(I4&lt;2,3,5))</f>
        <v>5</v>
      </c>
      <c r="K4" s="12" t="n">
        <v>0.1</v>
      </c>
      <c r="L4" s="11" t="n">
        <f aca="false">IF(K4&lt;10%,0,IF(K4&lt;29%,3,IF(K4&lt;39%,6,IF(K4&lt;49%,9,12))))</f>
        <v>3</v>
      </c>
      <c r="M4" s="12" t="n">
        <v>0.5</v>
      </c>
      <c r="N4" s="11" t="n">
        <f aca="false">IF(M4&lt;10%,0,IF(M4&lt;20%,2,IF(M4&lt;30%,4,IF(M4&lt;40%,6,IF(M4&lt;50%,8,10)))))</f>
        <v>10</v>
      </c>
      <c r="O4" s="12" t="n">
        <v>0.26</v>
      </c>
      <c r="P4" s="11" t="n">
        <f aca="false">IF(O4=0%,0,IF(O4&lt;6%,1,IF(O4&lt;11%,2,IF(O4&lt;18%,3,IF(O4&lt;26%,4,5)))))</f>
        <v>5</v>
      </c>
      <c r="Q4" s="12" t="n">
        <v>0.25</v>
      </c>
      <c r="R4" s="11" t="n">
        <v>6</v>
      </c>
      <c r="S4" s="12" t="n">
        <v>0.018</v>
      </c>
      <c r="T4" s="11" t="n">
        <f aca="false">IF(S4=0%,0,IF(S4&lt;10%,5,IF(S4&lt;20%,10,IF(S4&lt;30%,15,IF(S4&lt;40%,20,IF(S4&lt;50%,25,30))))))</f>
        <v>5</v>
      </c>
      <c r="U4" s="12" t="n">
        <v>0.07</v>
      </c>
      <c r="V4" s="11" t="n">
        <f aca="false">IF(U4&lt;3%,0,IF(U4&lt;6%,2,IF(U4&lt;10%,6,IF(U4&gt;15%,8,10))))</f>
        <v>6</v>
      </c>
      <c r="W4" s="13"/>
      <c r="X4" s="13"/>
      <c r="Y4" s="12" t="n">
        <v>0.714</v>
      </c>
      <c r="Z4" s="11" t="n">
        <v>9</v>
      </c>
      <c r="AA4" s="12" t="n">
        <f aca="false">(100%+100%+100%+100%+100%+73%+94%)/7</f>
        <v>0.952857142857143</v>
      </c>
      <c r="AB4" s="11" t="n">
        <f aca="false">IF(AA4=100%,5,-5)</f>
        <v>-5</v>
      </c>
      <c r="AC4" s="13"/>
      <c r="AD4" s="13"/>
      <c r="AE4" s="12" t="n">
        <v>1</v>
      </c>
      <c r="AF4" s="11" t="n">
        <v>5</v>
      </c>
      <c r="AG4" s="10" t="n">
        <v>96</v>
      </c>
      <c r="AH4" s="11" t="n">
        <v>15</v>
      </c>
      <c r="AI4" s="12" t="n">
        <v>0.74</v>
      </c>
      <c r="AJ4" s="11" t="n">
        <f aca="false">IF(AI4&lt;70%,0,IF(AI4&lt;75%,5,IF(AI4&lt;80%,7,IF(AI4&lt;85%,8,IF(AI4&lt;90%,15,20)))))</f>
        <v>5</v>
      </c>
      <c r="AK4" s="10" t="n">
        <v>0</v>
      </c>
      <c r="AL4" s="11" t="n">
        <v>0</v>
      </c>
      <c r="AM4" s="10" t="n">
        <v>0</v>
      </c>
      <c r="AN4" s="11" t="n">
        <v>0</v>
      </c>
      <c r="AO4" s="10" t="n">
        <v>4.8</v>
      </c>
      <c r="AP4" s="11" t="n">
        <v>0</v>
      </c>
      <c r="AQ4" s="10" t="n">
        <v>39</v>
      </c>
      <c r="AR4" s="11" t="n">
        <v>0</v>
      </c>
      <c r="AS4" s="10" t="n">
        <v>151</v>
      </c>
      <c r="AT4" s="11" t="n">
        <f aca="false">IF(AS4&gt;=300,5,0)</f>
        <v>0</v>
      </c>
      <c r="AU4" s="10" t="s">
        <v>48</v>
      </c>
      <c r="AV4" s="11" t="n">
        <v>6</v>
      </c>
      <c r="AW4" s="10" t="n">
        <v>74122</v>
      </c>
      <c r="AX4" s="11" t="n">
        <v>0</v>
      </c>
      <c r="AY4" s="12" t="n">
        <v>0.0909</v>
      </c>
      <c r="AZ4" s="11" t="n">
        <v>0</v>
      </c>
      <c r="BA4" s="12" t="n">
        <v>0.2729</v>
      </c>
      <c r="BB4" s="11" t="n">
        <v>0</v>
      </c>
      <c r="BC4" s="12" t="n">
        <v>0.7252</v>
      </c>
      <c r="BD4" s="11" t="n">
        <f aca="false">IF(BC4&lt;60%,0,IF(BC4&lt;70%,2,IF(BC4&lt;81%,6,10)))</f>
        <v>6</v>
      </c>
      <c r="BE4" s="12" t="n">
        <v>1</v>
      </c>
      <c r="BF4" s="11" t="n">
        <v>5</v>
      </c>
      <c r="BG4" s="10" t="n">
        <v>0</v>
      </c>
      <c r="BH4" s="11" t="n">
        <v>0</v>
      </c>
      <c r="BI4" s="12" t="n">
        <v>0.355</v>
      </c>
      <c r="BJ4" s="11" t="n">
        <v>4</v>
      </c>
      <c r="BK4" s="10" t="n">
        <v>8</v>
      </c>
      <c r="BL4" s="11" t="n">
        <v>8</v>
      </c>
      <c r="BM4" s="10" t="n">
        <v>16</v>
      </c>
      <c r="BN4" s="11" t="n">
        <v>16</v>
      </c>
      <c r="BO4" s="10" t="n">
        <v>55</v>
      </c>
      <c r="BP4" s="11" t="n">
        <v>55</v>
      </c>
      <c r="BQ4" s="10" t="n">
        <v>0</v>
      </c>
      <c r="BR4" s="11" t="n">
        <v>0</v>
      </c>
      <c r="BS4" s="10" t="n">
        <v>2</v>
      </c>
      <c r="BT4" s="11" t="n">
        <f aca="false">BS4</f>
        <v>2</v>
      </c>
      <c r="BU4" s="15" t="n">
        <f aca="false">SUM(F4,H4,J4,L4,N4,P4,R4,T4,V4,Z4,AB4,AF4,AH4,AJ4,AL4,AN4,AP4,AR4,AT4,AV4,AX4,AZ4,BB4,BD4,BF4,BH4,BJ4,BL4,BN4,BP4,BR4,BT4)</f>
        <v>179</v>
      </c>
    </row>
    <row r="5" customFormat="false" ht="30" hidden="false" customHeight="false" outlineLevel="0" collapsed="false">
      <c r="A5" s="7" t="n">
        <v>3</v>
      </c>
      <c r="B5" s="8" t="s">
        <v>49</v>
      </c>
      <c r="C5" s="9" t="s">
        <v>50</v>
      </c>
      <c r="D5" s="9" t="s">
        <v>51</v>
      </c>
      <c r="E5" s="10" t="n">
        <v>59</v>
      </c>
      <c r="F5" s="11" t="n">
        <f aca="false">IF(E5&lt;60,0,IF(E5&lt;65,5,IF(E5&lt;89,10,23)))</f>
        <v>0</v>
      </c>
      <c r="G5" s="12" t="n">
        <v>1</v>
      </c>
      <c r="H5" s="11" t="n">
        <f aca="false">IF(G5&lt;100%,0,3)</f>
        <v>3</v>
      </c>
      <c r="I5" s="10" t="n">
        <v>4.1</v>
      </c>
      <c r="J5" s="11" t="n">
        <f aca="false">IF(I5&lt;1.5,0,IF(I5&lt;2,3,5))</f>
        <v>5</v>
      </c>
      <c r="K5" s="12" t="n">
        <v>0.09</v>
      </c>
      <c r="L5" s="11" t="n">
        <f aca="false">IF(K5&lt;10%,0,IF(K5&lt;29%,3,IF(K5&lt;39%,6,IF(K5&lt;49%,9,12))))</f>
        <v>0</v>
      </c>
      <c r="M5" s="12" t="n">
        <v>0.3</v>
      </c>
      <c r="N5" s="11" t="n">
        <f aca="false">IF(M5&lt;10%,0,IF(M5&lt;20%,2,IF(M5&lt;30%,4,IF(M5&lt;40%,6,IF(M5&lt;50%,8,10)))))</f>
        <v>6</v>
      </c>
      <c r="O5" s="12" t="n">
        <v>0.05</v>
      </c>
      <c r="P5" s="11" t="n">
        <f aca="false">IF(O5=0%,0,IF(O5&lt;6%,1,IF(O5&lt;11%,2,IF(O5&lt;18%,3,IF(O5&lt;26%,4,5)))))</f>
        <v>1</v>
      </c>
      <c r="Q5" s="12" t="n">
        <v>0.25</v>
      </c>
      <c r="R5" s="11" t="n">
        <v>6</v>
      </c>
      <c r="S5" s="12" t="n">
        <v>0.021</v>
      </c>
      <c r="T5" s="11" t="n">
        <f aca="false">IF(S5=0%,0,IF(S5&lt;10%,5,IF(S5&lt;20%,10,IF(S5&lt;30%,15,IF(S5&lt;40%,20,IF(S5&lt;50%,25,30))))))</f>
        <v>5</v>
      </c>
      <c r="U5" s="12" t="n">
        <v>0.078</v>
      </c>
      <c r="V5" s="11" t="n">
        <f aca="false">IF(U5&lt;3%,0,IF(U5&lt;6%,2,IF(U5&lt;10%,6,IF(U5&gt;15%,8,10))))</f>
        <v>6</v>
      </c>
      <c r="W5" s="13"/>
      <c r="X5" s="13"/>
      <c r="Y5" s="12" t="n">
        <v>0.7461</v>
      </c>
      <c r="Z5" s="11" t="n">
        <v>9</v>
      </c>
      <c r="AA5" s="12" t="n">
        <f aca="false">(100%+100%+100%+100%+100%+75%+100%)/7</f>
        <v>0.964285714285714</v>
      </c>
      <c r="AB5" s="11" t="n">
        <f aca="false">IF(AA5=100%,5,-5)</f>
        <v>-5</v>
      </c>
      <c r="AC5" s="13"/>
      <c r="AD5" s="13"/>
      <c r="AE5" s="12" t="n">
        <v>1</v>
      </c>
      <c r="AF5" s="11" t="n">
        <v>5</v>
      </c>
      <c r="AG5" s="10" t="n">
        <v>98.8</v>
      </c>
      <c r="AH5" s="11" t="n">
        <v>15</v>
      </c>
      <c r="AI5" s="12" t="n">
        <v>0.6</v>
      </c>
      <c r="AJ5" s="11" t="n">
        <f aca="false">IF(AI5&lt;70%,0,IF(AI5&lt;75%,5,IF(AI5&lt;80%,7,IF(AI5&lt;85%,8,IF(AI5&lt;90%,15,20)))))</f>
        <v>0</v>
      </c>
      <c r="AK5" s="10" t="n">
        <v>0</v>
      </c>
      <c r="AL5" s="11" t="n">
        <v>0</v>
      </c>
      <c r="AM5" s="10" t="n">
        <v>0</v>
      </c>
      <c r="AN5" s="11" t="n">
        <v>0</v>
      </c>
      <c r="AO5" s="10" t="n">
        <v>28</v>
      </c>
      <c r="AP5" s="11" t="n">
        <v>5</v>
      </c>
      <c r="AQ5" s="10" t="n">
        <v>107.6</v>
      </c>
      <c r="AR5" s="11" t="n">
        <v>30</v>
      </c>
      <c r="AS5" s="10" t="n">
        <v>342</v>
      </c>
      <c r="AT5" s="11" t="n">
        <f aca="false">IF(AS5&gt;=300,5,0)</f>
        <v>5</v>
      </c>
      <c r="AU5" s="10" t="s">
        <v>44</v>
      </c>
      <c r="AV5" s="11" t="n">
        <v>0</v>
      </c>
      <c r="AW5" s="10" t="n">
        <v>57676</v>
      </c>
      <c r="AX5" s="11" t="n">
        <v>0</v>
      </c>
      <c r="AY5" s="12" t="n">
        <v>0.2564</v>
      </c>
      <c r="AZ5" s="11" t="n">
        <v>0</v>
      </c>
      <c r="BA5" s="12" t="n">
        <v>0.3424</v>
      </c>
      <c r="BB5" s="11" t="n">
        <v>5</v>
      </c>
      <c r="BC5" s="12" t="n">
        <v>0.7651</v>
      </c>
      <c r="BD5" s="11" t="n">
        <f aca="false">IF(BC5&lt;60%,0,IF(BC5&lt;70%,2,IF(BC5&lt;81%,6,10)))</f>
        <v>6</v>
      </c>
      <c r="BE5" s="12" t="n">
        <v>1</v>
      </c>
      <c r="BF5" s="11" t="n">
        <v>5</v>
      </c>
      <c r="BG5" s="10" t="n">
        <v>0</v>
      </c>
      <c r="BH5" s="11" t="n">
        <v>0</v>
      </c>
      <c r="BI5" s="12" t="n">
        <v>0.5</v>
      </c>
      <c r="BJ5" s="11" t="n">
        <v>4</v>
      </c>
      <c r="BK5" s="10" t="n">
        <v>8</v>
      </c>
      <c r="BL5" s="11" t="n">
        <v>8</v>
      </c>
      <c r="BM5" s="10" t="n">
        <v>12</v>
      </c>
      <c r="BN5" s="11" t="n">
        <v>12</v>
      </c>
      <c r="BO5" s="10" t="n">
        <v>60</v>
      </c>
      <c r="BP5" s="11" t="n">
        <v>60</v>
      </c>
      <c r="BQ5" s="10" t="n">
        <v>0</v>
      </c>
      <c r="BR5" s="11" t="n">
        <v>0</v>
      </c>
      <c r="BS5" s="10" t="n">
        <v>4</v>
      </c>
      <c r="BT5" s="11" t="n">
        <f aca="false">BS5</f>
        <v>4</v>
      </c>
      <c r="BU5" s="15" t="n">
        <f aca="false">SUM(F5,H5,J5,L5,N5,P5,R5,T5,V5,Z5,AB5,AF5,AH5,AJ5,AL5,AN5,AP5,AR5,AT5,AV5,AX5,AZ5,BB5,BD5,BF5,BH5,BJ5,BL5,BN5,BP5,BR5,BT5)</f>
        <v>200</v>
      </c>
    </row>
    <row r="6" customFormat="false" ht="45" hidden="false" customHeight="false" outlineLevel="0" collapsed="false">
      <c r="A6" s="7" t="n">
        <v>4</v>
      </c>
      <c r="B6" s="16" t="s">
        <v>52</v>
      </c>
      <c r="C6" s="7"/>
      <c r="D6" s="7"/>
      <c r="E6" s="10"/>
      <c r="F6" s="11"/>
      <c r="G6" s="12"/>
      <c r="H6" s="11"/>
      <c r="I6" s="10"/>
      <c r="J6" s="11"/>
      <c r="K6" s="12"/>
      <c r="L6" s="11"/>
      <c r="M6" s="12"/>
      <c r="N6" s="11"/>
      <c r="O6" s="12"/>
      <c r="P6" s="11"/>
      <c r="Q6" s="12"/>
      <c r="R6" s="11"/>
      <c r="S6" s="12"/>
      <c r="T6" s="11"/>
      <c r="U6" s="12"/>
      <c r="V6" s="11"/>
      <c r="W6" s="13"/>
      <c r="X6" s="13"/>
      <c r="Y6" s="12"/>
      <c r="Z6" s="11"/>
      <c r="AA6" s="12"/>
      <c r="AB6" s="11"/>
      <c r="AC6" s="13"/>
      <c r="AD6" s="13"/>
      <c r="AE6" s="12"/>
      <c r="AF6" s="11"/>
      <c r="AG6" s="10"/>
      <c r="AH6" s="11"/>
      <c r="AI6" s="12"/>
      <c r="AJ6" s="11"/>
      <c r="AK6" s="10"/>
      <c r="AL6" s="11"/>
      <c r="AM6" s="10"/>
      <c r="AN6" s="11"/>
      <c r="AO6" s="10"/>
      <c r="AP6" s="11"/>
      <c r="AQ6" s="10"/>
      <c r="AR6" s="11"/>
      <c r="AS6" s="10"/>
      <c r="AT6" s="11"/>
      <c r="AU6" s="10" t="n">
        <v>700</v>
      </c>
      <c r="AV6" s="11" t="n">
        <v>13</v>
      </c>
      <c r="AW6" s="10"/>
      <c r="AX6" s="11"/>
      <c r="AY6" s="10"/>
      <c r="AZ6" s="11"/>
      <c r="BA6" s="10"/>
      <c r="BB6" s="11"/>
      <c r="BC6" s="10"/>
      <c r="BD6" s="11"/>
      <c r="BE6" s="10"/>
      <c r="BF6" s="11"/>
      <c r="BG6" s="10"/>
      <c r="BH6" s="11"/>
      <c r="BI6" s="10"/>
      <c r="BJ6" s="11"/>
      <c r="BK6" s="10"/>
      <c r="BL6" s="11"/>
      <c r="BM6" s="10"/>
      <c r="BN6" s="11"/>
      <c r="BO6" s="10"/>
      <c r="BP6" s="11"/>
      <c r="BQ6" s="10"/>
      <c r="BR6" s="11"/>
      <c r="BS6" s="10"/>
      <c r="BT6" s="11"/>
      <c r="BU6" s="15" t="n">
        <f aca="false">SUM(F6,H6,J6,L6,N6,P6,R6,T6,V6,Z6,AB6,AF6,AH6,AJ6,AL6,AN6,AP6,AR6,AT6,AV6,AX6,AZ6,BB6,BD6,BF6,BH6,BJ6,BL6,BN6,BP6,BR6,BT6)</f>
        <v>13</v>
      </c>
    </row>
    <row r="7" customFormat="false" ht="15" hidden="false" customHeight="false" outlineLevel="0" collapsed="false">
      <c r="BU7" s="17" t="n">
        <f aca="false">SUM(BU3:BU6)</f>
        <v>550</v>
      </c>
    </row>
    <row r="9" customFormat="false" ht="15" hidden="false" customHeight="false" outlineLevel="0" collapsed="false">
      <c r="BU9" s="17" t="n">
        <f aca="false">BU7+'Зав кафедрой'!BS24+НПР!CO277</f>
        <v>16362.72</v>
      </c>
    </row>
  </sheetData>
  <autoFilter ref="A1:BT6"/>
  <mergeCells count="36">
    <mergeCell ref="A1:A2"/>
    <mergeCell ref="B1:B2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U2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H3" activeCellId="0" sqref="H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4.42"/>
    <col collapsed="false" customWidth="true" hidden="false" outlineLevel="0" max="2" min="2" style="0" width="20.42"/>
    <col collapsed="false" customWidth="true" hidden="false" outlineLevel="0" max="4" min="3" style="0" width="11.53"/>
    <col collapsed="false" customWidth="true" hidden="false" outlineLevel="0" max="5" min="5" style="0" width="9.29"/>
    <col collapsed="false" customWidth="true" hidden="false" outlineLevel="0" max="6" min="6" style="0" width="13.42"/>
    <col collapsed="false" customWidth="true" hidden="false" outlineLevel="0" max="7" min="7" style="0" width="11.43"/>
    <col collapsed="false" customWidth="true" hidden="false" outlineLevel="0" max="8" min="8" style="0" width="6.85"/>
    <col collapsed="false" customWidth="true" hidden="false" outlineLevel="0" max="9" min="9" style="0" width="11.43"/>
    <col collapsed="false" customWidth="true" hidden="false" outlineLevel="0" max="10" min="10" style="0" width="6.85"/>
    <col collapsed="false" customWidth="true" hidden="false" outlineLevel="0" max="11" min="11" style="0" width="11.43"/>
    <col collapsed="false" customWidth="true" hidden="false" outlineLevel="0" max="12" min="12" style="0" width="6.85"/>
    <col collapsed="false" customWidth="true" hidden="false" outlineLevel="0" max="13" min="13" style="0" width="11.43"/>
    <col collapsed="false" customWidth="true" hidden="false" outlineLevel="0" max="14" min="14" style="0" width="6.85"/>
    <col collapsed="false" customWidth="true" hidden="false" outlineLevel="0" max="15" min="15" style="0" width="11.43"/>
    <col collapsed="false" customWidth="true" hidden="false" outlineLevel="0" max="16" min="16" style="0" width="6.85"/>
    <col collapsed="false" customWidth="true" hidden="false" outlineLevel="0" max="17" min="17" style="0" width="11.43"/>
    <col collapsed="false" customWidth="true" hidden="false" outlineLevel="0" max="18" min="18" style="0" width="6.85"/>
    <col collapsed="false" customWidth="true" hidden="false" outlineLevel="0" max="19" min="19" style="0" width="11.43"/>
    <col collapsed="false" customWidth="true" hidden="false" outlineLevel="0" max="20" min="20" style="0" width="6.85"/>
    <col collapsed="false" customWidth="true" hidden="false" outlineLevel="0" max="21" min="21" style="0" width="11.43"/>
    <col collapsed="false" customWidth="true" hidden="false" outlineLevel="0" max="22" min="22" style="0" width="6.85"/>
    <col collapsed="false" customWidth="true" hidden="false" outlineLevel="0" max="23" min="23" style="0" width="11.43"/>
    <col collapsed="false" customWidth="true" hidden="false" outlineLevel="0" max="24" min="24" style="0" width="6.85"/>
    <col collapsed="false" customWidth="true" hidden="false" outlineLevel="0" max="28" min="25" style="0" width="9.14"/>
    <col collapsed="false" customWidth="true" hidden="false" outlineLevel="0" max="29" min="29" style="0" width="10.85"/>
    <col collapsed="false" customWidth="true" hidden="false" outlineLevel="0" max="34" min="30" style="0" width="9.14"/>
    <col collapsed="false" customWidth="true" hidden="true" outlineLevel="0" max="35" min="35" style="0" width="10.57"/>
    <col collapsed="false" customWidth="true" hidden="false" outlineLevel="0" max="36" min="36" style="0" width="9.14"/>
    <col collapsed="false" customWidth="true" hidden="true" outlineLevel="0" max="37" min="37" style="0" width="9.14"/>
    <col collapsed="false" customWidth="true" hidden="false" outlineLevel="0" max="38" min="38" style="0" width="9.14"/>
    <col collapsed="false" customWidth="true" hidden="true" outlineLevel="0" max="39" min="39" style="0" width="9.14"/>
    <col collapsed="false" customWidth="true" hidden="false" outlineLevel="0" max="40" min="40" style="0" width="9.14"/>
    <col collapsed="false" customWidth="true" hidden="true" outlineLevel="0" max="41" min="41" style="0" width="9.14"/>
    <col collapsed="false" customWidth="true" hidden="false" outlineLevel="0" max="42" min="42" style="0" width="9.14"/>
    <col collapsed="false" customWidth="true" hidden="true" outlineLevel="0" max="43" min="43" style="0" width="9.14"/>
    <col collapsed="false" customWidth="true" hidden="true" outlineLevel="0" max="45" min="45" style="0" width="9.14"/>
    <col collapsed="false" customWidth="true" hidden="true" outlineLevel="0" max="47" min="47" style="0" width="9.14"/>
    <col collapsed="false" customWidth="true" hidden="true" outlineLevel="0" max="49" min="49" style="0" width="9.14"/>
    <col collapsed="false" customWidth="true" hidden="true" outlineLevel="0" max="51" min="51" style="0" width="9.14"/>
    <col collapsed="false" customWidth="true" hidden="true" outlineLevel="0" max="53" min="53" style="0" width="9.14"/>
    <col collapsed="false" customWidth="true" hidden="true" outlineLevel="0" max="55" min="55" style="0" width="9.14"/>
    <col collapsed="false" customWidth="true" hidden="true" outlineLevel="0" max="57" min="57" style="0" width="10.14"/>
    <col collapsed="false" customWidth="true" hidden="true" outlineLevel="0" max="59" min="59" style="0" width="9.14"/>
    <col collapsed="false" customWidth="true" hidden="true" outlineLevel="0" max="61" min="61" style="0" width="9.14"/>
    <col collapsed="false" customWidth="true" hidden="true" outlineLevel="0" max="63" min="63" style="0" width="9.14"/>
    <col collapsed="false" customWidth="true" hidden="false" outlineLevel="0" max="64" min="64" style="0" width="9.14"/>
    <col collapsed="false" customWidth="true" hidden="true" outlineLevel="0" max="65" min="65" style="0" width="9.14"/>
    <col collapsed="false" customWidth="true" hidden="true" outlineLevel="0" max="66" min="66" style="0" width="11.53"/>
    <col collapsed="false" customWidth="true" hidden="true" outlineLevel="0" max="67" min="67" style="0" width="9.14"/>
    <col collapsed="false" customWidth="true" hidden="false" outlineLevel="0" max="68" min="68" style="0" width="9.14"/>
    <col collapsed="false" customWidth="true" hidden="true" outlineLevel="0" max="69" min="69" style="0" width="9.14"/>
    <col collapsed="false" customWidth="true" hidden="false" outlineLevel="0" max="71" min="71" style="17" width="12.86"/>
    <col collapsed="false" customWidth="true" hidden="false" outlineLevel="0" max="74" min="72" style="0" width="12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2"/>
      <c r="E1" s="1" t="s">
        <v>53</v>
      </c>
      <c r="F1" s="1" t="s">
        <v>54</v>
      </c>
      <c r="G1" s="3" t="s">
        <v>2</v>
      </c>
      <c r="H1" s="3"/>
      <c r="I1" s="4" t="s">
        <v>3</v>
      </c>
      <c r="J1" s="4"/>
      <c r="K1" s="4" t="s">
        <v>4</v>
      </c>
      <c r="L1" s="4"/>
      <c r="M1" s="4" t="s">
        <v>5</v>
      </c>
      <c r="N1" s="4"/>
      <c r="O1" s="4" t="s">
        <v>6</v>
      </c>
      <c r="P1" s="4"/>
      <c r="Q1" s="4" t="s">
        <v>7</v>
      </c>
      <c r="R1" s="4"/>
      <c r="S1" s="4" t="s">
        <v>8</v>
      </c>
      <c r="T1" s="4"/>
      <c r="U1" s="4" t="s">
        <v>9</v>
      </c>
      <c r="V1" s="4"/>
      <c r="W1" s="4" t="s">
        <v>10</v>
      </c>
      <c r="X1" s="4"/>
      <c r="Y1" s="4" t="s">
        <v>11</v>
      </c>
      <c r="Z1" s="4"/>
      <c r="AA1" s="18" t="s">
        <v>12</v>
      </c>
      <c r="AB1" s="18"/>
      <c r="AC1" s="4" t="s">
        <v>13</v>
      </c>
      <c r="AD1" s="4"/>
      <c r="AE1" s="4" t="s">
        <v>14</v>
      </c>
      <c r="AF1" s="4"/>
      <c r="AG1" s="4" t="s">
        <v>15</v>
      </c>
      <c r="AH1" s="4"/>
      <c r="AI1" s="4" t="s">
        <v>16</v>
      </c>
      <c r="AJ1" s="4"/>
      <c r="AK1" s="4" t="s">
        <v>17</v>
      </c>
      <c r="AL1" s="4"/>
      <c r="AM1" s="4" t="s">
        <v>18</v>
      </c>
      <c r="AN1" s="4"/>
      <c r="AO1" s="4" t="s">
        <v>19</v>
      </c>
      <c r="AP1" s="4"/>
      <c r="AQ1" s="4" t="s">
        <v>20</v>
      </c>
      <c r="AR1" s="4"/>
      <c r="AS1" s="4" t="s">
        <v>21</v>
      </c>
      <c r="AT1" s="4"/>
      <c r="AU1" s="4" t="s">
        <v>22</v>
      </c>
      <c r="AV1" s="4"/>
      <c r="AW1" s="4" t="s">
        <v>23</v>
      </c>
      <c r="AX1" s="4"/>
      <c r="AY1" s="4" t="s">
        <v>24</v>
      </c>
      <c r="AZ1" s="4"/>
      <c r="BA1" s="4" t="s">
        <v>25</v>
      </c>
      <c r="BB1" s="4"/>
      <c r="BC1" s="4" t="s">
        <v>26</v>
      </c>
      <c r="BD1" s="4"/>
      <c r="BE1" s="4" t="s">
        <v>27</v>
      </c>
      <c r="BF1" s="4"/>
      <c r="BG1" s="4" t="s">
        <v>28</v>
      </c>
      <c r="BH1" s="4"/>
      <c r="BI1" s="4" t="s">
        <v>29</v>
      </c>
      <c r="BJ1" s="4"/>
      <c r="BK1" s="4" t="s">
        <v>30</v>
      </c>
      <c r="BL1" s="4"/>
      <c r="BM1" s="4" t="s">
        <v>31</v>
      </c>
      <c r="BN1" s="4"/>
      <c r="BO1" s="4" t="s">
        <v>32</v>
      </c>
      <c r="BP1" s="4"/>
      <c r="BQ1" s="4" t="s">
        <v>33</v>
      </c>
      <c r="BR1" s="4"/>
      <c r="BS1" s="19"/>
    </row>
    <row r="2" customFormat="false" ht="14.25" hidden="false" customHeight="true" outlineLevel="0" collapsed="false">
      <c r="A2" s="1"/>
      <c r="B2" s="1"/>
      <c r="C2" s="1" t="s">
        <v>37</v>
      </c>
      <c r="D2" s="1" t="s">
        <v>38</v>
      </c>
      <c r="E2" s="1" t="s">
        <v>53</v>
      </c>
      <c r="F2" s="1" t="s">
        <v>54</v>
      </c>
      <c r="G2" s="7" t="s">
        <v>39</v>
      </c>
      <c r="H2" s="7" t="s">
        <v>40</v>
      </c>
      <c r="I2" s="7" t="s">
        <v>39</v>
      </c>
      <c r="J2" s="7" t="s">
        <v>40</v>
      </c>
      <c r="K2" s="7" t="s">
        <v>39</v>
      </c>
      <c r="L2" s="7" t="s">
        <v>40</v>
      </c>
      <c r="M2" s="7" t="s">
        <v>39</v>
      </c>
      <c r="N2" s="7" t="s">
        <v>40</v>
      </c>
      <c r="O2" s="7" t="s">
        <v>39</v>
      </c>
      <c r="P2" s="7" t="s">
        <v>40</v>
      </c>
      <c r="Q2" s="7" t="s">
        <v>39</v>
      </c>
      <c r="R2" s="7" t="s">
        <v>40</v>
      </c>
      <c r="S2" s="7" t="s">
        <v>39</v>
      </c>
      <c r="T2" s="7" t="s">
        <v>40</v>
      </c>
      <c r="U2" s="7" t="s">
        <v>39</v>
      </c>
      <c r="V2" s="7" t="s">
        <v>40</v>
      </c>
      <c r="W2" s="7" t="s">
        <v>39</v>
      </c>
      <c r="X2" s="7" t="s">
        <v>40</v>
      </c>
      <c r="Y2" s="7" t="s">
        <v>39</v>
      </c>
      <c r="Z2" s="7" t="s">
        <v>40</v>
      </c>
      <c r="AA2" s="7" t="s">
        <v>39</v>
      </c>
      <c r="AB2" s="7" t="s">
        <v>40</v>
      </c>
      <c r="AC2" s="7" t="s">
        <v>39</v>
      </c>
      <c r="AD2" s="7" t="s">
        <v>40</v>
      </c>
      <c r="AE2" s="7" t="s">
        <v>39</v>
      </c>
      <c r="AF2" s="7" t="s">
        <v>40</v>
      </c>
      <c r="AG2" s="7" t="s">
        <v>39</v>
      </c>
      <c r="AH2" s="7" t="s">
        <v>40</v>
      </c>
      <c r="AI2" s="7" t="s">
        <v>39</v>
      </c>
      <c r="AJ2" s="7" t="s">
        <v>40</v>
      </c>
      <c r="AK2" s="7" t="s">
        <v>39</v>
      </c>
      <c r="AL2" s="7" t="s">
        <v>40</v>
      </c>
      <c r="AM2" s="7" t="s">
        <v>39</v>
      </c>
      <c r="AN2" s="7" t="s">
        <v>40</v>
      </c>
      <c r="AO2" s="7" t="s">
        <v>39</v>
      </c>
      <c r="AP2" s="7" t="s">
        <v>40</v>
      </c>
      <c r="AQ2" s="7" t="s">
        <v>39</v>
      </c>
      <c r="AR2" s="7" t="s">
        <v>40</v>
      </c>
      <c r="AS2" s="7" t="s">
        <v>39</v>
      </c>
      <c r="AT2" s="7" t="s">
        <v>40</v>
      </c>
      <c r="AU2" s="7" t="s">
        <v>39</v>
      </c>
      <c r="AV2" s="7" t="s">
        <v>40</v>
      </c>
      <c r="AW2" s="7" t="s">
        <v>39</v>
      </c>
      <c r="AX2" s="7" t="s">
        <v>40</v>
      </c>
      <c r="AY2" s="7" t="s">
        <v>39</v>
      </c>
      <c r="AZ2" s="7" t="s">
        <v>40</v>
      </c>
      <c r="BA2" s="7" t="s">
        <v>39</v>
      </c>
      <c r="BB2" s="7" t="s">
        <v>40</v>
      </c>
      <c r="BC2" s="7" t="s">
        <v>39</v>
      </c>
      <c r="BD2" s="7" t="s">
        <v>40</v>
      </c>
      <c r="BE2" s="7" t="s">
        <v>39</v>
      </c>
      <c r="BF2" s="7" t="s">
        <v>40</v>
      </c>
      <c r="BG2" s="7" t="s">
        <v>39</v>
      </c>
      <c r="BH2" s="7" t="s">
        <v>40</v>
      </c>
      <c r="BI2" s="7" t="s">
        <v>39</v>
      </c>
      <c r="BJ2" s="7" t="s">
        <v>40</v>
      </c>
      <c r="BK2" s="7" t="s">
        <v>39</v>
      </c>
      <c r="BL2" s="7" t="s">
        <v>40</v>
      </c>
      <c r="BM2" s="7" t="s">
        <v>39</v>
      </c>
      <c r="BN2" s="7" t="s">
        <v>40</v>
      </c>
      <c r="BO2" s="7" t="s">
        <v>39</v>
      </c>
      <c r="BP2" s="7" t="s">
        <v>40</v>
      </c>
      <c r="BQ2" s="7" t="s">
        <v>39</v>
      </c>
      <c r="BR2" s="7" t="s">
        <v>40</v>
      </c>
      <c r="BS2" s="20" t="s">
        <v>55</v>
      </c>
    </row>
    <row r="3" customFormat="false" ht="101.25" hidden="false" customHeight="false" outlineLevel="0" collapsed="false">
      <c r="A3" s="7" t="n">
        <v>1</v>
      </c>
      <c r="B3" s="21" t="s">
        <v>56</v>
      </c>
      <c r="C3" s="9" t="s">
        <v>57</v>
      </c>
      <c r="D3" s="9" t="s">
        <v>58</v>
      </c>
      <c r="E3" s="21" t="s">
        <v>59</v>
      </c>
      <c r="F3" s="21" t="s">
        <v>60</v>
      </c>
      <c r="G3" s="22" t="n">
        <v>59</v>
      </c>
      <c r="H3" s="23" t="n">
        <f aca="false">IF(G3&lt;60,0,IF(G3&lt;65,5,IF(G3&lt;89,10,23)))</f>
        <v>0</v>
      </c>
      <c r="I3" s="24" t="n">
        <v>1</v>
      </c>
      <c r="J3" s="23" t="n">
        <f aca="false">IF(I3=100%,3,0)</f>
        <v>3</v>
      </c>
      <c r="K3" s="22" t="n">
        <v>4.1</v>
      </c>
      <c r="L3" s="23" t="n">
        <f aca="false">IF(K3&lt;1.6,0,IF(K3&lt;2.1,3,IF(K3&lt;3.1,4,5)))</f>
        <v>5</v>
      </c>
      <c r="M3" s="24" t="n">
        <v>0.09</v>
      </c>
      <c r="N3" s="23" t="n">
        <f aca="false">IF(M3&lt;10%,0,IF(M3&lt;29%,3,IF(M3&lt;39%,6,IF(M3&lt;49%,9,12))))</f>
        <v>0</v>
      </c>
      <c r="O3" s="24" t="n">
        <v>0.3</v>
      </c>
      <c r="P3" s="23" t="n">
        <f aca="false">IF(O3&lt;10%,0,IF(O3&lt;20%,2,IF(O3&lt;30%,4,IF(O3&lt;40%,6,IF(O3&lt;50%,8,10)))))</f>
        <v>6</v>
      </c>
      <c r="Q3" s="24" t="n">
        <v>0.09</v>
      </c>
      <c r="R3" s="23" t="n">
        <f aca="false">IF(Q3&lt;10%,0,IF(Q3&lt;20%,2,IF(Q3&lt;30%,4,IF(Q3&lt;40%,6,IF(Q3&lt;50%,8,10)))))</f>
        <v>0</v>
      </c>
      <c r="S3" s="22" t="n">
        <v>0</v>
      </c>
      <c r="T3" s="23" t="n">
        <v>0</v>
      </c>
      <c r="U3" s="12" t="n">
        <v>0.06</v>
      </c>
      <c r="V3" s="23" t="n">
        <v>5</v>
      </c>
      <c r="W3" s="12" t="n">
        <v>0.0463</v>
      </c>
      <c r="X3" s="23" t="n">
        <v>2</v>
      </c>
      <c r="Y3" s="25"/>
      <c r="Z3" s="25"/>
      <c r="AA3" s="12" t="n">
        <v>0.653</v>
      </c>
      <c r="AB3" s="23" t="n">
        <f aca="false">IF(AA3&lt;50%,0,IF(AA3&lt;60%,5,IF(AA3&lt;70%,7,9)))</f>
        <v>7</v>
      </c>
      <c r="AC3" s="12" t="n">
        <v>1</v>
      </c>
      <c r="AD3" s="23" t="n">
        <f aca="false">IF(AC3&gt;=100%,10,-10)</f>
        <v>10</v>
      </c>
      <c r="AE3" s="25"/>
      <c r="AF3" s="25"/>
      <c r="AG3" s="24" t="n">
        <v>1</v>
      </c>
      <c r="AH3" s="23" t="n">
        <v>5</v>
      </c>
      <c r="AI3" s="12" t="n">
        <v>1</v>
      </c>
      <c r="AJ3" s="23" t="n">
        <f aca="false">IF(AI3&lt;75%,0,IF(AI3&lt;76%,1,IF(AI3&lt;77%,2,IF(AI3&lt;79%,3,IF(AI3&lt;81%,5,IF(AI3&lt;83%,7,IF(AI3&lt;85%,9,IF(AI3&lt;87%,11,IF(AI3&lt;90%,13,15)))))))))</f>
        <v>15</v>
      </c>
      <c r="AK3" s="12" t="n">
        <v>0.483</v>
      </c>
      <c r="AL3" s="23" t="n">
        <f aca="false">IF(AK3&lt;70%,0,IF(AK3&lt;75%,5,IF(AK3&lt;80%,7,IF(AK3&lt;85%,9,IF(AK3&lt;90%,15,20)))))</f>
        <v>0</v>
      </c>
      <c r="AM3" s="23" t="n">
        <v>0</v>
      </c>
      <c r="AN3" s="23" t="n">
        <v>0</v>
      </c>
      <c r="AO3" s="23" t="n">
        <v>0</v>
      </c>
      <c r="AP3" s="23" t="n">
        <v>0</v>
      </c>
      <c r="AQ3" s="10" t="n">
        <v>66.6</v>
      </c>
      <c r="AR3" s="23" t="n">
        <f aca="false">IF(AQ3&lt;20,0,IF(AQ3&lt;40,5,IF(AQ3&lt;60,10,IF(AQ3&lt;80,15,IF(AQ3&lt;100,20,25)))))</f>
        <v>15</v>
      </c>
      <c r="AS3" s="10" t="n">
        <v>175</v>
      </c>
      <c r="AT3" s="23" t="n">
        <f aca="false">IF(AS3&lt;60,0,IF(AS3&lt;80,10,IF(AS3&lt;100,20,30)))</f>
        <v>30</v>
      </c>
      <c r="AU3" s="10" t="n">
        <v>483</v>
      </c>
      <c r="AV3" s="23" t="n">
        <f aca="false">IF(AU3&gt;300,5,0)</f>
        <v>5</v>
      </c>
      <c r="AW3" s="22" t="n">
        <v>0</v>
      </c>
      <c r="AX3" s="23" t="n">
        <v>0</v>
      </c>
      <c r="AY3" s="22" t="n">
        <v>0</v>
      </c>
      <c r="AZ3" s="23" t="n">
        <v>0</v>
      </c>
      <c r="BA3" s="12" t="n">
        <v>0.2875</v>
      </c>
      <c r="BB3" s="23" t="n">
        <f aca="false">IF(BA3&lt;35%,0,IF(BA3&lt;40%,7,IF(BA3&lt;45%,10,15)))</f>
        <v>0</v>
      </c>
      <c r="BC3" s="12" t="n">
        <v>0.2875</v>
      </c>
      <c r="BD3" s="23" t="n">
        <f aca="false">IF(BC3&lt;30%,0,IF(BC3&lt;40%,7,IF(BC3&lt;50%,10,15)))</f>
        <v>0</v>
      </c>
      <c r="BE3" s="12" t="n">
        <v>0.9512</v>
      </c>
      <c r="BF3" s="23" t="n">
        <f aca="false">IF(BE3&lt;60%,0,IF(BE3&lt;70%,2,IF(BE3&lt;80%,6,10)))</f>
        <v>10</v>
      </c>
      <c r="BG3" s="12"/>
      <c r="BH3" s="23" t="n">
        <v>5</v>
      </c>
      <c r="BI3" s="22" t="n">
        <v>0</v>
      </c>
      <c r="BJ3" s="23" t="n">
        <v>0</v>
      </c>
      <c r="BK3" s="12" t="n">
        <v>0.286</v>
      </c>
      <c r="BL3" s="23" t="n">
        <v>2</v>
      </c>
      <c r="BM3" s="22" t="n">
        <v>0</v>
      </c>
      <c r="BN3" s="23" t="n">
        <v>0</v>
      </c>
      <c r="BO3" s="22" t="n">
        <v>0</v>
      </c>
      <c r="BP3" s="23" t="n">
        <v>0</v>
      </c>
      <c r="BQ3" s="22" t="n">
        <v>0</v>
      </c>
      <c r="BR3" s="23" t="n">
        <v>0</v>
      </c>
      <c r="BS3" s="26" t="n">
        <f aca="false">H3+J3+L3+N3+P3+R3+T3+V3+X3+Z3+AB3+AD3+AF3+AH3+AJ3+AL3+AN3+AP3+AR3+AT3+AV3+AX3+AZ3+BB3+BD3+BF3+BH3+BJ3+BL3+BN3+BP3+BR3</f>
        <v>125</v>
      </c>
    </row>
    <row r="4" customFormat="false" ht="101.25" hidden="false" customHeight="false" outlineLevel="0" collapsed="false">
      <c r="A4" s="7" t="n">
        <v>2</v>
      </c>
      <c r="B4" s="21" t="s">
        <v>61</v>
      </c>
      <c r="C4" s="9" t="s">
        <v>62</v>
      </c>
      <c r="D4" s="9" t="s">
        <v>63</v>
      </c>
      <c r="E4" s="21" t="s">
        <v>59</v>
      </c>
      <c r="F4" s="21" t="s">
        <v>64</v>
      </c>
      <c r="G4" s="22" t="n">
        <v>59</v>
      </c>
      <c r="H4" s="23" t="n">
        <f aca="false">IF(G4&lt;60,0,IF(G4&lt;65,5,IF(G4&lt;89,10,23)))</f>
        <v>0</v>
      </c>
      <c r="I4" s="24" t="n">
        <v>1</v>
      </c>
      <c r="J4" s="23" t="n">
        <f aca="false">IF(I4=100%,3,0)</f>
        <v>3</v>
      </c>
      <c r="K4" s="22" t="n">
        <v>4.1</v>
      </c>
      <c r="L4" s="23" t="n">
        <f aca="false">IF(K4&lt;1.6,0,IF(K4&lt;2.1,3,IF(K4&lt;3.1,4,5)))</f>
        <v>5</v>
      </c>
      <c r="M4" s="24" t="n">
        <v>0.51</v>
      </c>
      <c r="N4" s="23" t="n">
        <f aca="false">IF(M4&lt;10%,0,IF(M4&lt;29%,3,IF(M4&lt;39%,6,IF(M4&lt;49%,9,12))))</f>
        <v>12</v>
      </c>
      <c r="O4" s="24" t="n">
        <v>0.3</v>
      </c>
      <c r="P4" s="23" t="n">
        <f aca="false">IF(O4&lt;10%,0,IF(O4&lt;20%,2,IF(O4&lt;30%,4,IF(O4&lt;40%,6,IF(O4&lt;50%,8,10)))))</f>
        <v>6</v>
      </c>
      <c r="Q4" s="24" t="n">
        <v>0.09</v>
      </c>
      <c r="R4" s="23" t="n">
        <f aca="false">IF(Q4&lt;10%,0,IF(Q4&lt;20%,2,IF(Q4&lt;30%,4,IF(Q4&lt;40%,6,IF(Q4&lt;50%,8,10)))))</f>
        <v>0</v>
      </c>
      <c r="S4" s="22" t="n">
        <v>2</v>
      </c>
      <c r="T4" s="23" t="n">
        <v>2</v>
      </c>
      <c r="U4" s="12" t="n">
        <v>0.084</v>
      </c>
      <c r="V4" s="23" t="n">
        <v>5</v>
      </c>
      <c r="W4" s="12" t="n">
        <v>0.052</v>
      </c>
      <c r="X4" s="23" t="n">
        <v>2</v>
      </c>
      <c r="Y4" s="25"/>
      <c r="Z4" s="25"/>
      <c r="AA4" s="12" t="n">
        <v>0.7152</v>
      </c>
      <c r="AB4" s="23" t="n">
        <f aca="false">IF(AA4&lt;50%,0,IF(AA4&lt;60%,5,IF(AA4&lt;70%,7,9)))</f>
        <v>9</v>
      </c>
      <c r="AC4" s="12" t="n">
        <v>1</v>
      </c>
      <c r="AD4" s="23" t="n">
        <f aca="false">IF(AC4&gt;=100%,10,-10)</f>
        <v>10</v>
      </c>
      <c r="AE4" s="25"/>
      <c r="AF4" s="25"/>
      <c r="AG4" s="24" t="n">
        <v>1</v>
      </c>
      <c r="AH4" s="23" t="n">
        <v>5</v>
      </c>
      <c r="AI4" s="12" t="n">
        <v>0.995</v>
      </c>
      <c r="AJ4" s="23" t="n">
        <f aca="false">IF(AI4&lt;75%,0,IF(AI4&lt;76%,1,IF(AI4&lt;77%,2,IF(AI4&lt;79%,3,IF(AI4&lt;81%,5,IF(AI4&lt;83%,7,IF(AI4&lt;85%,9,IF(AI4&lt;87%,11,IF(AI4&lt;90%,13,15)))))))))</f>
        <v>15</v>
      </c>
      <c r="AK4" s="12" t="n">
        <v>0.676</v>
      </c>
      <c r="AL4" s="23" t="n">
        <f aca="false">IF(AK4&lt;70%,0,IF(AK4&lt;75%,5,IF(AK4&lt;80%,7,IF(AK4&lt;85%,9,IF(AK4&lt;90%,15,20)))))</f>
        <v>0</v>
      </c>
      <c r="AM4" s="23" t="n">
        <v>0</v>
      </c>
      <c r="AN4" s="23" t="n">
        <v>0</v>
      </c>
      <c r="AO4" s="23" t="n">
        <v>0</v>
      </c>
      <c r="AP4" s="23" t="n">
        <v>0</v>
      </c>
      <c r="AQ4" s="10" t="n">
        <v>30</v>
      </c>
      <c r="AR4" s="23" t="n">
        <f aca="false">IF(AQ4&lt;20,0,IF(AQ4&lt;40,5,IF(AQ4&lt;60,10,IF(AQ4&lt;80,15,IF(AQ4&lt;100,20,25)))))</f>
        <v>5</v>
      </c>
      <c r="AS4" s="10" t="n">
        <v>170</v>
      </c>
      <c r="AT4" s="23" t="n">
        <f aca="false">IF(AS4&lt;60,0,IF(AS4&lt;80,10,IF(AS4&lt;100,20,30)))</f>
        <v>30</v>
      </c>
      <c r="AU4" s="10" t="n">
        <v>390</v>
      </c>
      <c r="AV4" s="23" t="n">
        <f aca="false">IF(AU4&gt;300,5,0)</f>
        <v>5</v>
      </c>
      <c r="AW4" s="22" t="n">
        <v>0</v>
      </c>
      <c r="AX4" s="23" t="n">
        <v>0</v>
      </c>
      <c r="AY4" s="22" t="n">
        <v>78.3</v>
      </c>
      <c r="AZ4" s="23" t="n">
        <v>0</v>
      </c>
      <c r="BA4" s="12" t="n">
        <v>0.3501</v>
      </c>
      <c r="BB4" s="23" t="n">
        <f aca="false">IF(BA4&lt;35%,0,IF(BA4&lt;40%,7,IF(BA4&lt;45%,10,15)))</f>
        <v>7</v>
      </c>
      <c r="BC4" s="12" t="n">
        <v>0.3346</v>
      </c>
      <c r="BD4" s="23" t="n">
        <f aca="false">IF(BC4&lt;30%,0,IF(BC4&lt;40%,7,IF(BC4&lt;50%,10,15)))</f>
        <v>7</v>
      </c>
      <c r="BE4" s="12" t="n">
        <v>0.8261</v>
      </c>
      <c r="BF4" s="23" t="n">
        <f aca="false">IF(BE4&lt;60%,0,IF(BE4&lt;70%,2,IF(BE4&lt;80%,6,10)))</f>
        <v>10</v>
      </c>
      <c r="BG4" s="12"/>
      <c r="BH4" s="23" t="n">
        <v>5</v>
      </c>
      <c r="BI4" s="22" t="n">
        <v>0</v>
      </c>
      <c r="BJ4" s="23" t="n">
        <v>0</v>
      </c>
      <c r="BK4" s="12" t="n">
        <v>0.434</v>
      </c>
      <c r="BL4" s="23" t="n">
        <v>4</v>
      </c>
      <c r="BM4" s="22" t="n">
        <v>0</v>
      </c>
      <c r="BN4" s="23" t="n">
        <v>0</v>
      </c>
      <c r="BO4" s="22" t="n">
        <v>0</v>
      </c>
      <c r="BP4" s="23" t="n">
        <v>0</v>
      </c>
      <c r="BQ4" s="22" t="n">
        <v>0</v>
      </c>
      <c r="BR4" s="23" t="n">
        <v>0</v>
      </c>
      <c r="BS4" s="26" t="n">
        <f aca="false">H4+J4+L4+N4+P4+R4+T4+V4+X4+Z4+AB4+AD4+AF4+AH4+AJ4+AL4+AN4+AP4+AR4+AT4+AV4+AX4+AZ4+BB4+BD4+BF4+BH4+BJ4+BL4+BN4+BP4+BR4</f>
        <v>147</v>
      </c>
    </row>
    <row r="5" customFormat="false" ht="112.5" hidden="false" customHeight="false" outlineLevel="0" collapsed="false">
      <c r="A5" s="7" t="n">
        <v>3</v>
      </c>
      <c r="B5" s="21" t="s">
        <v>65</v>
      </c>
      <c r="C5" s="9" t="s">
        <v>66</v>
      </c>
      <c r="D5" s="9" t="s">
        <v>67</v>
      </c>
      <c r="E5" s="21" t="s">
        <v>68</v>
      </c>
      <c r="F5" s="21" t="s">
        <v>69</v>
      </c>
      <c r="G5" s="22" t="n">
        <v>66</v>
      </c>
      <c r="H5" s="23" t="n">
        <f aca="false">IF(G5&lt;60,0,IF(G5&lt;65,5,IF(G5&lt;89,10,23)))</f>
        <v>10</v>
      </c>
      <c r="I5" s="24" t="n">
        <v>1</v>
      </c>
      <c r="J5" s="23" t="n">
        <f aca="false">IF(I5=100%,3,0)</f>
        <v>3</v>
      </c>
      <c r="K5" s="22" t="n">
        <v>4.1</v>
      </c>
      <c r="L5" s="23" t="n">
        <f aca="false">IF(K5&lt;1.6,0,IF(K5&lt;2.1,3,IF(K5&lt;3.1,4,5)))</f>
        <v>5</v>
      </c>
      <c r="M5" s="24" t="n">
        <v>0.51</v>
      </c>
      <c r="N5" s="23" t="n">
        <f aca="false">IF(M5&lt;10%,0,IF(M5&lt;29%,3,IF(M5&lt;39%,6,IF(M5&lt;49%,9,12))))</f>
        <v>12</v>
      </c>
      <c r="O5" s="24" t="n">
        <v>0</v>
      </c>
      <c r="P5" s="23" t="n">
        <f aca="false">IF(O5&lt;10%,0,IF(O5&lt;20%,2,IF(O5&lt;30%,4,IF(O5&lt;40%,6,IF(O5&lt;50%,8,10)))))</f>
        <v>0</v>
      </c>
      <c r="Q5" s="24" t="n">
        <v>0.4</v>
      </c>
      <c r="R5" s="23" t="n">
        <f aca="false">IF(Q5&lt;10%,0,IF(Q5&lt;20%,2,IF(Q5&lt;30%,4,IF(Q5&lt;40%,6,IF(Q5&lt;50%,8,10)))))</f>
        <v>8</v>
      </c>
      <c r="S5" s="22" t="n">
        <v>0</v>
      </c>
      <c r="T5" s="23" t="n">
        <v>0</v>
      </c>
      <c r="U5" s="12" t="n">
        <v>0.038</v>
      </c>
      <c r="V5" s="23" t="n">
        <v>5</v>
      </c>
      <c r="W5" s="12" t="s">
        <v>70</v>
      </c>
      <c r="X5" s="23" t="n">
        <v>2</v>
      </c>
      <c r="Y5" s="25"/>
      <c r="Z5" s="25"/>
      <c r="AA5" s="12" t="n">
        <v>0.7174</v>
      </c>
      <c r="AB5" s="23" t="n">
        <f aca="false">IF(AA5&lt;50%,0,IF(AA5&lt;60%,5,IF(AA5&lt;70%,7,9)))</f>
        <v>9</v>
      </c>
      <c r="AC5" s="12" t="n">
        <v>1</v>
      </c>
      <c r="AD5" s="23" t="n">
        <f aca="false">IF(AC5&gt;=100%,10,-10)</f>
        <v>10</v>
      </c>
      <c r="AE5" s="25"/>
      <c r="AF5" s="25"/>
      <c r="AG5" s="24" t="n">
        <v>1</v>
      </c>
      <c r="AH5" s="23" t="n">
        <v>5</v>
      </c>
      <c r="AI5" s="12" t="n">
        <v>0.83</v>
      </c>
      <c r="AJ5" s="23" t="n">
        <f aca="false">IF(AI5&lt;75%,0,IF(AI5&lt;76%,1,IF(AI5&lt;77%,2,IF(AI5&lt;79%,3,IF(AI5&lt;81%,5,IF(AI5&lt;83%,7,IF(AI5&lt;85%,9,IF(AI5&lt;87%,11,IF(AI5&lt;90%,13,15)))))))))</f>
        <v>9</v>
      </c>
      <c r="AK5" s="12" t="n">
        <v>0.78</v>
      </c>
      <c r="AL5" s="23" t="n">
        <f aca="false">IF(AK5&lt;70%,0,IF(AK5&lt;75%,5,IF(AK5&lt;80%,7,IF(AK5&lt;85%,9,IF(AK5&lt;90%,15,20)))))</f>
        <v>7</v>
      </c>
      <c r="AM5" s="23" t="n">
        <v>0</v>
      </c>
      <c r="AN5" s="23" t="n">
        <v>0</v>
      </c>
      <c r="AO5" s="23" t="n">
        <v>0</v>
      </c>
      <c r="AP5" s="23" t="n">
        <v>0</v>
      </c>
      <c r="AQ5" s="10" t="n">
        <v>0</v>
      </c>
      <c r="AR5" s="23" t="n">
        <f aca="false">IF(AQ5&lt;20,0,IF(AQ5&lt;40,5,IF(AQ5&lt;60,10,IF(AQ5&lt;80,15,IF(AQ5&lt;100,20,25)))))</f>
        <v>0</v>
      </c>
      <c r="AS5" s="10" t="n">
        <v>27</v>
      </c>
      <c r="AT5" s="23" t="n">
        <f aca="false">IF(AS5&lt;60,0,IF(AS5&lt;80,10,IF(AS5&lt;100,20,30)))</f>
        <v>0</v>
      </c>
      <c r="AU5" s="10" t="n">
        <v>90.9</v>
      </c>
      <c r="AV5" s="23" t="n">
        <f aca="false">IF(AU5&gt;300,5,0)</f>
        <v>0</v>
      </c>
      <c r="AW5" s="22" t="n">
        <v>0</v>
      </c>
      <c r="AX5" s="23" t="n">
        <v>0</v>
      </c>
      <c r="AY5" s="22" t="n">
        <v>0</v>
      </c>
      <c r="AZ5" s="23" t="n">
        <v>0</v>
      </c>
      <c r="BA5" s="12" t="n">
        <v>0</v>
      </c>
      <c r="BB5" s="23" t="n">
        <f aca="false">IF(BA5&lt;35%,0,IF(BA5&lt;40%,7,IF(BA5&lt;45%,10,15)))</f>
        <v>0</v>
      </c>
      <c r="BC5" s="12" t="n">
        <v>0.0057</v>
      </c>
      <c r="BD5" s="23" t="n">
        <f aca="false">IF(BC5&lt;30%,0,IF(BC5&lt;40%,7,IF(BC5&lt;50%,10,15)))</f>
        <v>0</v>
      </c>
      <c r="BE5" s="12" t="n">
        <v>0.4545</v>
      </c>
      <c r="BF5" s="23" t="n">
        <f aca="false">IF(BE5&lt;60%,0,IF(BE5&lt;70%,2,IF(BE5&lt;80%,6,10)))</f>
        <v>0</v>
      </c>
      <c r="BG5" s="12"/>
      <c r="BH5" s="23" t="n">
        <v>5</v>
      </c>
      <c r="BI5" s="22" t="n">
        <v>0</v>
      </c>
      <c r="BJ5" s="23" t="n">
        <v>0</v>
      </c>
      <c r="BK5" s="12" t="n">
        <v>0.636</v>
      </c>
      <c r="BL5" s="23" t="n">
        <v>6</v>
      </c>
      <c r="BM5" s="22" t="n">
        <v>2</v>
      </c>
      <c r="BN5" s="23" t="n">
        <v>2</v>
      </c>
      <c r="BO5" s="22" t="n">
        <v>0</v>
      </c>
      <c r="BP5" s="23" t="n">
        <v>0</v>
      </c>
      <c r="BQ5" s="22" t="n">
        <v>0</v>
      </c>
      <c r="BR5" s="23" t="n">
        <v>0</v>
      </c>
      <c r="BS5" s="26" t="n">
        <f aca="false">H5+J5+L5+N5+P5+R5+T5+V5+X5+Z5+AB5+AD5+AF5+AH5+AJ5+AL5+AN5+AP5+AR5+AT5+AV5+AX5+AZ5+BB5+BD5+BF5+BH5+BJ5+BL5+BN5+BP5+BR5</f>
        <v>98</v>
      </c>
    </row>
    <row r="6" customFormat="false" ht="112.5" hidden="false" customHeight="false" outlineLevel="0" collapsed="false">
      <c r="A6" s="7" t="n">
        <v>4</v>
      </c>
      <c r="B6" s="21" t="s">
        <v>71</v>
      </c>
      <c r="C6" s="9" t="s">
        <v>72</v>
      </c>
      <c r="D6" s="9" t="s">
        <v>73</v>
      </c>
      <c r="E6" s="21" t="s">
        <v>68</v>
      </c>
      <c r="F6" s="21" t="s">
        <v>74</v>
      </c>
      <c r="G6" s="22" t="n">
        <v>60</v>
      </c>
      <c r="H6" s="23" t="n">
        <f aca="false">IF(G6&lt;60,0,IF(G6&lt;65,5,IF(G6&lt;89,10,23)))</f>
        <v>5</v>
      </c>
      <c r="I6" s="24" t="n">
        <v>1</v>
      </c>
      <c r="J6" s="23" t="n">
        <f aca="false">IF(I6=100%,3,0)</f>
        <v>3</v>
      </c>
      <c r="K6" s="22" t="n">
        <v>4.1</v>
      </c>
      <c r="L6" s="23" t="n">
        <f aca="false">IF(K6&lt;1.6,0,IF(K6&lt;2.1,3,IF(K6&lt;3.1,4,5)))</f>
        <v>5</v>
      </c>
      <c r="M6" s="24" t="n">
        <v>0.09</v>
      </c>
      <c r="N6" s="23" t="n">
        <f aca="false">IF(M6&lt;10%,0,IF(M6&lt;29%,3,IF(M6&lt;39%,6,IF(M6&lt;49%,9,12))))</f>
        <v>0</v>
      </c>
      <c r="O6" s="24" t="n">
        <v>0</v>
      </c>
      <c r="P6" s="23" t="n">
        <f aca="false">IF(O6&lt;10%,0,IF(O6&lt;20%,2,IF(O6&lt;30%,4,IF(O6&lt;40%,6,IF(O6&lt;50%,8,10)))))</f>
        <v>0</v>
      </c>
      <c r="Q6" s="24" t="n">
        <v>0.09</v>
      </c>
      <c r="R6" s="23" t="n">
        <f aca="false">IF(Q6&lt;10%,0,IF(Q6&lt;20%,2,IF(Q6&lt;30%,4,IF(Q6&lt;40%,6,IF(Q6&lt;50%,8,10)))))</f>
        <v>0</v>
      </c>
      <c r="S6" s="22" t="n">
        <v>1</v>
      </c>
      <c r="T6" s="23" t="n">
        <v>1</v>
      </c>
      <c r="U6" s="12" t="n">
        <v>0</v>
      </c>
      <c r="V6" s="23" t="n">
        <v>0</v>
      </c>
      <c r="W6" s="12" t="s">
        <v>75</v>
      </c>
      <c r="X6" s="23" t="n">
        <v>0</v>
      </c>
      <c r="Y6" s="25"/>
      <c r="Z6" s="25"/>
      <c r="AA6" s="12" t="n">
        <v>0.7209</v>
      </c>
      <c r="AB6" s="23" t="n">
        <f aca="false">IF(AA6&lt;50%,0,IF(AA6&lt;60%,5,IF(AA6&lt;70%,7,9)))</f>
        <v>9</v>
      </c>
      <c r="AC6" s="12" t="n">
        <v>1</v>
      </c>
      <c r="AD6" s="23" t="n">
        <f aca="false">IF(AC6&gt;=100%,10,-10)</f>
        <v>10</v>
      </c>
      <c r="AE6" s="25"/>
      <c r="AF6" s="25"/>
      <c r="AG6" s="24" t="n">
        <v>1</v>
      </c>
      <c r="AH6" s="23" t="n">
        <v>5</v>
      </c>
      <c r="AI6" s="12" t="n">
        <v>0</v>
      </c>
      <c r="AJ6" s="23" t="n">
        <f aca="false">IF(AI6&lt;75%,0,IF(AI6&lt;76%,1,IF(AI6&lt;77%,2,IF(AI6&lt;79%,3,IF(AI6&lt;81%,5,IF(AI6&lt;83%,7,IF(AI6&lt;85%,9,IF(AI6&lt;87%,11,IF(AI6&lt;90%,13,15)))))))))</f>
        <v>0</v>
      </c>
      <c r="AK6" s="12" t="n">
        <v>0</v>
      </c>
      <c r="AL6" s="23" t="n">
        <f aca="false">IF(AK6&lt;70%,0,IF(AK6&lt;75%,5,IF(AK6&lt;80%,7,IF(AK6&lt;85%,9,IF(AK6&lt;90%,15,20)))))</f>
        <v>0</v>
      </c>
      <c r="AM6" s="23" t="n">
        <v>0</v>
      </c>
      <c r="AN6" s="23" t="n">
        <v>0</v>
      </c>
      <c r="AO6" s="23" t="n">
        <v>0</v>
      </c>
      <c r="AP6" s="23" t="n">
        <v>0</v>
      </c>
      <c r="AQ6" s="10" t="n">
        <v>0</v>
      </c>
      <c r="AR6" s="23" t="n">
        <f aca="false">IF(AQ6&lt;20,0,IF(AQ6&lt;40,5,IF(AQ6&lt;60,10,IF(AQ6&lt;80,15,IF(AQ6&lt;100,20,25)))))</f>
        <v>0</v>
      </c>
      <c r="AS6" s="10" t="n">
        <v>0</v>
      </c>
      <c r="AT6" s="23" t="n">
        <f aca="false">IF(AS6&lt;60,0,IF(AS6&lt;80,10,IF(AS6&lt;100,20,30)))</f>
        <v>0</v>
      </c>
      <c r="AU6" s="10" t="n">
        <v>42.8</v>
      </c>
      <c r="AV6" s="23" t="n">
        <f aca="false">IF(AU6&gt;300,5,0)</f>
        <v>0</v>
      </c>
      <c r="AW6" s="22" t="n">
        <v>0</v>
      </c>
      <c r="AX6" s="23" t="n">
        <v>0</v>
      </c>
      <c r="AY6" s="22" t="n">
        <v>0</v>
      </c>
      <c r="AZ6" s="23" t="n">
        <v>0</v>
      </c>
      <c r="BA6" s="12" t="n">
        <v>0</v>
      </c>
      <c r="BB6" s="23" t="n">
        <f aca="false">IF(BA6&lt;35%,0,IF(BA6&lt;40%,7,IF(BA6&lt;45%,10,15)))</f>
        <v>0</v>
      </c>
      <c r="BC6" s="12" t="n">
        <v>0</v>
      </c>
      <c r="BD6" s="23" t="n">
        <f aca="false">IF(BC6&lt;30%,0,IF(BC6&lt;40%,7,IF(BC6&lt;50%,10,15)))</f>
        <v>0</v>
      </c>
      <c r="BE6" s="12" t="n">
        <v>0.5</v>
      </c>
      <c r="BF6" s="23" t="n">
        <f aca="false">IF(BE6&lt;60%,0,IF(BE6&lt;70%,2,IF(BE6&lt;80%,6,10)))</f>
        <v>0</v>
      </c>
      <c r="BG6" s="12"/>
      <c r="BH6" s="23" t="n">
        <v>5</v>
      </c>
      <c r="BI6" s="22" t="n">
        <v>0</v>
      </c>
      <c r="BJ6" s="23" t="n">
        <v>0</v>
      </c>
      <c r="BK6" s="12" t="n">
        <v>0.428</v>
      </c>
      <c r="BL6" s="23" t="n">
        <v>4</v>
      </c>
      <c r="BM6" s="22" t="n">
        <v>0</v>
      </c>
      <c r="BN6" s="23" t="n">
        <v>0</v>
      </c>
      <c r="BO6" s="22" t="n">
        <v>0</v>
      </c>
      <c r="BP6" s="23" t="n">
        <v>0</v>
      </c>
      <c r="BQ6" s="22" t="n">
        <v>0</v>
      </c>
      <c r="BR6" s="23" t="n">
        <v>0</v>
      </c>
      <c r="BS6" s="26" t="n">
        <f aca="false">H6+J6+L6+N6+P6+R6+T6+V6+X6+Z6+AB6+AD6+AF6+AH6+AJ6+AL6+AN6+AP6+AR6+AT6+AV6+AX6+AZ6+BB6+BD6+BF6+BH6+BJ6+BL6+BN6+BP6+BR6</f>
        <v>47</v>
      </c>
    </row>
    <row r="7" customFormat="false" ht="101.25" hidden="false" customHeight="false" outlineLevel="0" collapsed="false">
      <c r="A7" s="7" t="n">
        <v>5</v>
      </c>
      <c r="B7" s="21" t="s">
        <v>76</v>
      </c>
      <c r="C7" s="9" t="s">
        <v>77</v>
      </c>
      <c r="D7" s="9" t="s">
        <v>78</v>
      </c>
      <c r="E7" s="21" t="s">
        <v>59</v>
      </c>
      <c r="F7" s="21" t="s">
        <v>79</v>
      </c>
      <c r="G7" s="22" t="n">
        <v>66</v>
      </c>
      <c r="H7" s="23" t="n">
        <f aca="false">IF(G7&lt;60,0,IF(G7&lt;65,5,IF(G7&lt;89,10,23)))</f>
        <v>10</v>
      </c>
      <c r="I7" s="24" t="n">
        <v>1</v>
      </c>
      <c r="J7" s="23" t="n">
        <f aca="false">IF(I7=100%,3,0)</f>
        <v>3</v>
      </c>
      <c r="K7" s="22" t="n">
        <v>4.1</v>
      </c>
      <c r="L7" s="23" t="n">
        <f aca="false">IF(K7&lt;1.6,0,IF(K7&lt;2.1,3,IF(K7&lt;3.1,4,5)))</f>
        <v>5</v>
      </c>
      <c r="M7" s="24" t="n">
        <v>0.09</v>
      </c>
      <c r="N7" s="23" t="n">
        <f aca="false">IF(M7&lt;10%,0,IF(M7&lt;29%,3,IF(M7&lt;39%,6,IF(M7&lt;49%,9,12))))</f>
        <v>0</v>
      </c>
      <c r="O7" s="24" t="n">
        <v>0</v>
      </c>
      <c r="P7" s="23" t="n">
        <f aca="false">IF(O7&lt;10%,0,IF(O7&lt;20%,2,IF(O7&lt;30%,4,IF(O7&lt;40%,6,IF(O7&lt;50%,8,10)))))</f>
        <v>0</v>
      </c>
      <c r="Q7" s="24" t="n">
        <v>0.09</v>
      </c>
      <c r="R7" s="23" t="n">
        <f aca="false">IF(Q7&lt;10%,0,IF(Q7&lt;20%,2,IF(Q7&lt;30%,4,IF(Q7&lt;40%,6,IF(Q7&lt;50%,8,10)))))</f>
        <v>0</v>
      </c>
      <c r="S7" s="22" t="n">
        <v>0</v>
      </c>
      <c r="T7" s="23" t="n">
        <v>0</v>
      </c>
      <c r="U7" s="12" t="n">
        <v>0.04</v>
      </c>
      <c r="V7" s="23" t="n">
        <v>5</v>
      </c>
      <c r="W7" s="12" t="n">
        <v>0.0642</v>
      </c>
      <c r="X7" s="23" t="n">
        <v>6</v>
      </c>
      <c r="Y7" s="25"/>
      <c r="Z7" s="25"/>
      <c r="AA7" s="12" t="n">
        <v>0.933</v>
      </c>
      <c r="AB7" s="23" t="n">
        <f aca="false">IF(AA7&lt;50%,0,IF(AA7&lt;60%,5,IF(AA7&lt;70%,7,9)))</f>
        <v>9</v>
      </c>
      <c r="AC7" s="12" t="n">
        <v>1</v>
      </c>
      <c r="AD7" s="23" t="n">
        <f aca="false">IF(AC7&gt;=100%,10,-10)</f>
        <v>10</v>
      </c>
      <c r="AE7" s="25"/>
      <c r="AF7" s="25"/>
      <c r="AG7" s="24" t="n">
        <v>1</v>
      </c>
      <c r="AH7" s="23" t="n">
        <v>5</v>
      </c>
      <c r="AI7" s="12" t="n">
        <v>1</v>
      </c>
      <c r="AJ7" s="23" t="n">
        <f aca="false">IF(AI7&lt;75%,0,IF(AI7&lt;76%,1,IF(AI7&lt;77%,2,IF(AI7&lt;79%,3,IF(AI7&lt;81%,5,IF(AI7&lt;83%,7,IF(AI7&lt;85%,9,IF(AI7&lt;87%,11,IF(AI7&lt;90%,13,15)))))))))</f>
        <v>15</v>
      </c>
      <c r="AK7" s="12" t="n">
        <v>0.53</v>
      </c>
      <c r="AL7" s="23" t="n">
        <f aca="false">IF(AK7&lt;70%,0,IF(AK7&lt;75%,5,IF(AK7&lt;80%,7,IF(AK7&lt;85%,9,IF(AK7&lt;90%,15,20)))))</f>
        <v>0</v>
      </c>
      <c r="AM7" s="23" t="n">
        <v>0</v>
      </c>
      <c r="AN7" s="23" t="n">
        <v>0</v>
      </c>
      <c r="AO7" s="23" t="n">
        <v>0</v>
      </c>
      <c r="AP7" s="23" t="n">
        <v>0</v>
      </c>
      <c r="AQ7" s="10" t="n">
        <v>0</v>
      </c>
      <c r="AR7" s="23" t="n">
        <f aca="false">IF(AQ7&lt;20,0,IF(AQ7&lt;40,5,IF(AQ7&lt;60,10,IF(AQ7&lt;80,15,IF(AQ7&lt;100,20,25)))))</f>
        <v>0</v>
      </c>
      <c r="AS7" s="10" t="n">
        <v>50</v>
      </c>
      <c r="AT7" s="23" t="n">
        <f aca="false">IF(AS7&lt;60,0,IF(AS7&lt;80,10,IF(AS7&lt;100,20,30)))</f>
        <v>0</v>
      </c>
      <c r="AU7" s="10" t="n">
        <v>525</v>
      </c>
      <c r="AV7" s="23" t="n">
        <f aca="false">IF(AU7&gt;300,5,0)</f>
        <v>5</v>
      </c>
      <c r="AW7" s="22" t="n">
        <v>0</v>
      </c>
      <c r="AX7" s="23" t="n">
        <v>0</v>
      </c>
      <c r="AY7" s="22" t="n">
        <v>0</v>
      </c>
      <c r="AZ7" s="23" t="n">
        <v>0</v>
      </c>
      <c r="BA7" s="12" t="n">
        <v>0.3333</v>
      </c>
      <c r="BB7" s="23" t="n">
        <f aca="false">IF(BA7&lt;35%,0,IF(BA7&lt;40%,7,IF(BA7&lt;45%,10,15)))</f>
        <v>0</v>
      </c>
      <c r="BC7" s="12" t="n">
        <v>0.3333</v>
      </c>
      <c r="BD7" s="23" t="n">
        <f aca="false">IF(BC7&lt;30%,0,IF(BC7&lt;40%,7,IF(BC7&lt;50%,10,15)))</f>
        <v>7</v>
      </c>
      <c r="BE7" s="12" t="n">
        <v>0.6667</v>
      </c>
      <c r="BF7" s="23" t="n">
        <f aca="false">IF(BE7&lt;60%,0,IF(BE7&lt;70%,2,IF(BE7&lt;80%,6,10)))</f>
        <v>2</v>
      </c>
      <c r="BG7" s="12"/>
      <c r="BH7" s="23" t="n">
        <v>5</v>
      </c>
      <c r="BI7" s="22" t="n">
        <v>0</v>
      </c>
      <c r="BJ7" s="23" t="n">
        <v>0</v>
      </c>
      <c r="BK7" s="12" t="n">
        <v>0.666</v>
      </c>
      <c r="BL7" s="23" t="n">
        <v>6</v>
      </c>
      <c r="BM7" s="22" t="n">
        <v>2</v>
      </c>
      <c r="BN7" s="23" t="n">
        <v>2</v>
      </c>
      <c r="BO7" s="22" t="n">
        <v>0</v>
      </c>
      <c r="BP7" s="23" t="n">
        <v>0</v>
      </c>
      <c r="BQ7" s="22" t="n">
        <v>0</v>
      </c>
      <c r="BR7" s="23" t="n">
        <v>0</v>
      </c>
      <c r="BS7" s="26" t="n">
        <f aca="false">H7+J7+L7+N7+P7+R7+T7+V7+X7+Z7+AB7+AD7+AF7+AH7+AJ7+AL7+AN7+AP7+AR7+AT7+AV7+AX7+AZ7+BB7+BD7+BF7+BH7+BJ7+BL7+BN7+BP7+BR7</f>
        <v>95</v>
      </c>
    </row>
    <row r="8" customFormat="false" ht="90" hidden="false" customHeight="false" outlineLevel="0" collapsed="false">
      <c r="A8" s="7" t="n">
        <v>6</v>
      </c>
      <c r="B8" s="21" t="s">
        <v>80</v>
      </c>
      <c r="C8" s="9" t="s">
        <v>81</v>
      </c>
      <c r="D8" s="9" t="s">
        <v>82</v>
      </c>
      <c r="E8" s="21" t="s">
        <v>83</v>
      </c>
      <c r="F8" s="21" t="s">
        <v>84</v>
      </c>
      <c r="G8" s="22" t="n">
        <v>0</v>
      </c>
      <c r="H8" s="23" t="n">
        <f aca="false">IF(G8&lt;60,0,IF(G8&lt;65,5,IF(G8&lt;89,10,23)))</f>
        <v>0</v>
      </c>
      <c r="I8" s="24" t="n">
        <v>0</v>
      </c>
      <c r="J8" s="23" t="n">
        <f aca="false">IF(I8=100%,3,0)</f>
        <v>0</v>
      </c>
      <c r="K8" s="22" t="n">
        <v>0</v>
      </c>
      <c r="L8" s="23" t="n">
        <f aca="false">IF(K8&lt;1.6,0,IF(K8&lt;2.1,3,IF(K8&lt;3.1,4,5)))</f>
        <v>0</v>
      </c>
      <c r="M8" s="24" t="n">
        <v>0</v>
      </c>
      <c r="N8" s="23" t="n">
        <f aca="false">IF(M8&lt;10%,0,IF(M8&lt;29%,3,IF(M8&lt;39%,6,IF(M8&lt;49%,9,12))))</f>
        <v>0</v>
      </c>
      <c r="O8" s="24" t="n">
        <v>0</v>
      </c>
      <c r="P8" s="23" t="n">
        <f aca="false">IF(O8&lt;10%,0,IF(O8&lt;20%,2,IF(O8&lt;30%,4,IF(O8&lt;40%,6,IF(O8&lt;50%,8,10)))))</f>
        <v>0</v>
      </c>
      <c r="Q8" s="24" t="n">
        <v>0</v>
      </c>
      <c r="R8" s="23" t="n">
        <f aca="false">IF(Q8&lt;10%,0,IF(Q8&lt;20%,2,IF(Q8&lt;30%,4,IF(Q8&lt;40%,6,IF(Q8&lt;50%,8,10)))))</f>
        <v>0</v>
      </c>
      <c r="S8" s="22" t="n">
        <v>1</v>
      </c>
      <c r="T8" s="23" t="n">
        <v>1</v>
      </c>
      <c r="U8" s="12" t="n">
        <v>0</v>
      </c>
      <c r="V8" s="23" t="n">
        <v>0</v>
      </c>
      <c r="W8" s="12" t="n">
        <v>0</v>
      </c>
      <c r="X8" s="23" t="n">
        <v>0</v>
      </c>
      <c r="Y8" s="25"/>
      <c r="Z8" s="25"/>
      <c r="AA8" s="12" t="n">
        <v>0.83</v>
      </c>
      <c r="AB8" s="23" t="n">
        <f aca="false">IF(AA8&lt;50%,0,IF(AA8&lt;60%,5,IF(AA8&lt;70%,7,9)))</f>
        <v>9</v>
      </c>
      <c r="AC8" s="12" t="n">
        <v>1</v>
      </c>
      <c r="AD8" s="23" t="n">
        <f aca="false">IF(AC8&gt;=100%,10,-10)</f>
        <v>10</v>
      </c>
      <c r="AE8" s="25"/>
      <c r="AF8" s="25"/>
      <c r="AG8" s="24" t="n">
        <v>1</v>
      </c>
      <c r="AH8" s="23" t="n">
        <v>5</v>
      </c>
      <c r="AI8" s="12" t="n">
        <v>0</v>
      </c>
      <c r="AJ8" s="23" t="n">
        <f aca="false">IF(AI8&lt;75%,0,IF(AI8&lt;76%,1,IF(AI8&lt;77%,2,IF(AI8&lt;79%,3,IF(AI8&lt;81%,5,IF(AI8&lt;83%,7,IF(AI8&lt;85%,9,IF(AI8&lt;87%,11,IF(AI8&lt;90%,13,15)))))))))</f>
        <v>0</v>
      </c>
      <c r="AK8" s="12" t="n">
        <v>0</v>
      </c>
      <c r="AL8" s="23" t="n">
        <f aca="false">IF(AK8&lt;70%,0,IF(AK8&lt;75%,5,IF(AK8&lt;80%,7,IF(AK8&lt;85%,9,IF(AK8&lt;90%,15,20)))))</f>
        <v>0</v>
      </c>
      <c r="AM8" s="23" t="n">
        <v>0</v>
      </c>
      <c r="AN8" s="23" t="n">
        <v>0</v>
      </c>
      <c r="AO8" s="23" t="n">
        <v>0</v>
      </c>
      <c r="AP8" s="23" t="n">
        <v>0</v>
      </c>
      <c r="AQ8" s="10" t="n">
        <v>7.6</v>
      </c>
      <c r="AR8" s="23" t="n">
        <f aca="false">IF(AQ8&lt;20,0,IF(AQ8&lt;40,5,IF(AQ8&lt;60,10,IF(AQ8&lt;80,15,IF(AQ8&lt;100,20,25)))))</f>
        <v>0</v>
      </c>
      <c r="AS8" s="10" t="n">
        <v>146</v>
      </c>
      <c r="AT8" s="23" t="n">
        <f aca="false">IF(AS8&lt;60,0,IF(AS8&lt;80,10,IF(AS8&lt;100,20,30)))</f>
        <v>30</v>
      </c>
      <c r="AU8" s="10" t="n">
        <v>453.8</v>
      </c>
      <c r="AV8" s="23" t="n">
        <f aca="false">IF(AU8&gt;300,5,0)</f>
        <v>5</v>
      </c>
      <c r="AW8" s="22" t="n">
        <v>0</v>
      </c>
      <c r="AX8" s="23" t="n">
        <v>0</v>
      </c>
      <c r="AY8" s="22" t="n">
        <v>66.6</v>
      </c>
      <c r="AZ8" s="23" t="n">
        <v>0</v>
      </c>
      <c r="BA8" s="12" t="n">
        <v>0</v>
      </c>
      <c r="BB8" s="23" t="n">
        <f aca="false">IF(BA8&lt;35%,0,IF(BA8&lt;40%,7,IF(BA8&lt;45%,10,15)))</f>
        <v>0</v>
      </c>
      <c r="BC8" s="12" t="n">
        <v>0.235</v>
      </c>
      <c r="BD8" s="23" t="n">
        <f aca="false">IF(BC8&lt;30%,0,IF(BC8&lt;40%,7,IF(BC8&lt;50%,10,15)))</f>
        <v>0</v>
      </c>
      <c r="BE8" s="12" t="n">
        <v>0.7692</v>
      </c>
      <c r="BF8" s="23" t="n">
        <f aca="false">IF(BE8&lt;60%,0,IF(BE8&lt;70%,2,IF(BE8&lt;80%,6,10)))</f>
        <v>6</v>
      </c>
      <c r="BG8" s="12"/>
      <c r="BH8" s="23"/>
      <c r="BI8" s="22" t="n">
        <v>0</v>
      </c>
      <c r="BJ8" s="23" t="n">
        <v>0</v>
      </c>
      <c r="BK8" s="12" t="n">
        <v>1</v>
      </c>
      <c r="BL8" s="23" t="n">
        <v>10</v>
      </c>
      <c r="BM8" s="22" t="n">
        <v>4</v>
      </c>
      <c r="BN8" s="23" t="n">
        <v>4</v>
      </c>
      <c r="BO8" s="22" t="n">
        <v>0</v>
      </c>
      <c r="BP8" s="23" t="n">
        <v>0</v>
      </c>
      <c r="BQ8" s="22" t="n">
        <v>0</v>
      </c>
      <c r="BR8" s="23" t="n">
        <v>0</v>
      </c>
      <c r="BS8" s="26" t="n">
        <f aca="false">H8+J8+L8+N8+P8+R8+T8+V8+X8+Z8+AB8+AD8+AF8+AH8+AJ8+AL8+AN8+AP8+AR8+AT8+AV8+AX8+AZ8+BB8+BD8+BF8+BH8+BJ8+BL8+BN8+BP8+BR8</f>
        <v>80</v>
      </c>
    </row>
    <row r="9" customFormat="false" ht="90" hidden="false" customHeight="false" outlineLevel="0" collapsed="false">
      <c r="A9" s="7" t="n">
        <v>7</v>
      </c>
      <c r="B9" s="21" t="s">
        <v>85</v>
      </c>
      <c r="C9" s="9" t="s">
        <v>86</v>
      </c>
      <c r="D9" s="9" t="s">
        <v>87</v>
      </c>
      <c r="E9" s="21" t="s">
        <v>83</v>
      </c>
      <c r="F9" s="21" t="s">
        <v>88</v>
      </c>
      <c r="G9" s="22" t="n">
        <v>60</v>
      </c>
      <c r="H9" s="23" t="n">
        <f aca="false">IF(G9&lt;60,0,IF(G9&lt;65,5,IF(G9&lt;89,10,23)))</f>
        <v>5</v>
      </c>
      <c r="I9" s="24" t="n">
        <v>1</v>
      </c>
      <c r="J9" s="23" t="n">
        <f aca="false">IF(I9=100%,3,0)</f>
        <v>3</v>
      </c>
      <c r="K9" s="22" t="n">
        <v>4.1</v>
      </c>
      <c r="L9" s="23" t="n">
        <f aca="false">IF(K9&lt;1.6,0,IF(K9&lt;2.1,3,IF(K9&lt;3.1,4,5)))</f>
        <v>5</v>
      </c>
      <c r="M9" s="24" t="n">
        <v>0.1</v>
      </c>
      <c r="N9" s="23" t="n">
        <f aca="false">IF(M9&lt;10%,0,IF(M9&lt;29%,3,IF(M9&lt;39%,6,IF(M9&lt;49%,9,12))))</f>
        <v>3</v>
      </c>
      <c r="O9" s="24" t="n">
        <v>0</v>
      </c>
      <c r="P9" s="23" t="n">
        <f aca="false">IF(O9&lt;10%,0,IF(O9&lt;20%,2,IF(O9&lt;30%,4,IF(O9&lt;40%,6,IF(O9&lt;50%,8,10)))))</f>
        <v>0</v>
      </c>
      <c r="Q9" s="24" t="n">
        <v>0.09</v>
      </c>
      <c r="R9" s="23" t="n">
        <f aca="false">IF(Q9&lt;10%,0,IF(Q9&lt;20%,2,IF(Q9&lt;30%,4,IF(Q9&lt;40%,6,IF(Q9&lt;50%,8,10)))))</f>
        <v>0</v>
      </c>
      <c r="S9" s="22" t="n">
        <v>0</v>
      </c>
      <c r="T9" s="23" t="n">
        <v>0</v>
      </c>
      <c r="U9" s="12" t="n">
        <v>0.048</v>
      </c>
      <c r="V9" s="23" t="n">
        <v>5</v>
      </c>
      <c r="W9" s="12" t="n">
        <v>0.06</v>
      </c>
      <c r="X9" s="23" t="n">
        <v>6</v>
      </c>
      <c r="Y9" s="25"/>
      <c r="Z9" s="25"/>
      <c r="AA9" s="12" t="n">
        <v>0.62</v>
      </c>
      <c r="AB9" s="23" t="n">
        <f aca="false">IF(AA9&lt;50%,0,IF(AA9&lt;60%,5,IF(AA9&lt;70%,7,9)))</f>
        <v>7</v>
      </c>
      <c r="AC9" s="12" t="n">
        <v>0.362</v>
      </c>
      <c r="AD9" s="23" t="n">
        <f aca="false">IF(AC9&gt;=100%,10,-10)</f>
        <v>-10</v>
      </c>
      <c r="AE9" s="25"/>
      <c r="AF9" s="25"/>
      <c r="AG9" s="24" t="n">
        <v>1</v>
      </c>
      <c r="AH9" s="23" t="n">
        <v>5</v>
      </c>
      <c r="AI9" s="12" t="n">
        <v>0</v>
      </c>
      <c r="AJ9" s="23" t="n">
        <f aca="false">IF(AI9&lt;75%,0,IF(AI9&lt;76%,1,IF(AI9&lt;77%,2,IF(AI9&lt;79%,3,IF(AI9&lt;81%,5,IF(AI9&lt;83%,7,IF(AI9&lt;85%,9,IF(AI9&lt;87%,11,IF(AI9&lt;90%,13,15)))))))))</f>
        <v>0</v>
      </c>
      <c r="AK9" s="12" t="n">
        <v>0.63</v>
      </c>
      <c r="AL9" s="23" t="n">
        <f aca="false">IF(AK9&lt;70%,0,IF(AK9&lt;75%,5,IF(AK9&lt;80%,7,IF(AK9&lt;85%,9,IF(AK9&lt;90%,15,20)))))</f>
        <v>0</v>
      </c>
      <c r="AM9" s="23" t="n">
        <v>0</v>
      </c>
      <c r="AN9" s="23" t="n">
        <v>0</v>
      </c>
      <c r="AO9" s="23" t="n">
        <v>0</v>
      </c>
      <c r="AP9" s="23" t="n">
        <v>0</v>
      </c>
      <c r="AQ9" s="10" t="n">
        <v>10</v>
      </c>
      <c r="AR9" s="23" t="n">
        <f aca="false">IF(AQ9&lt;20,0,IF(AQ9&lt;40,5,IF(AQ9&lt;60,10,IF(AQ9&lt;80,15,IF(AQ9&lt;100,20,25)))))</f>
        <v>0</v>
      </c>
      <c r="AS9" s="10" t="n">
        <v>20</v>
      </c>
      <c r="AT9" s="23" t="n">
        <f aca="false">IF(AS9&lt;60,0,IF(AS9&lt;80,10,IF(AS9&lt;100,20,30)))</f>
        <v>0</v>
      </c>
      <c r="AU9" s="10" t="n">
        <v>230</v>
      </c>
      <c r="AV9" s="23" t="n">
        <f aca="false">IF(AU9&gt;300,5,0)</f>
        <v>0</v>
      </c>
      <c r="AW9" s="22" t="n">
        <v>0</v>
      </c>
      <c r="AX9" s="23" t="n">
        <v>0</v>
      </c>
      <c r="AY9" s="22" t="n">
        <v>0</v>
      </c>
      <c r="AZ9" s="23" t="n">
        <v>0</v>
      </c>
      <c r="BA9" s="12" t="n">
        <v>0.1853</v>
      </c>
      <c r="BB9" s="23" t="n">
        <f aca="false">IF(BA9&lt;35%,0,IF(BA9&lt;40%,7,IF(BA9&lt;45%,10,15)))</f>
        <v>0</v>
      </c>
      <c r="BC9" s="12" t="n">
        <v>0.4166</v>
      </c>
      <c r="BD9" s="23" t="n">
        <f aca="false">IF(BC9&lt;30%,0,IF(BC9&lt;40%,7,IF(BC9&lt;50%,10,15)))</f>
        <v>10</v>
      </c>
      <c r="BE9" s="12" t="n">
        <v>0.6667</v>
      </c>
      <c r="BF9" s="23" t="n">
        <f aca="false">IF(BE9&lt;60%,0,IF(BE9&lt;70%,2,IF(BE9&lt;80%,6,10)))</f>
        <v>2</v>
      </c>
      <c r="BG9" s="12"/>
      <c r="BH9" s="23" t="n">
        <v>5</v>
      </c>
      <c r="BI9" s="22" t="n">
        <v>0</v>
      </c>
      <c r="BJ9" s="23" t="n">
        <v>0</v>
      </c>
      <c r="BK9" s="12" t="n">
        <v>0.363</v>
      </c>
      <c r="BL9" s="23" t="n">
        <v>4</v>
      </c>
      <c r="BM9" s="22" t="n">
        <v>2</v>
      </c>
      <c r="BN9" s="23" t="n">
        <v>2</v>
      </c>
      <c r="BO9" s="22" t="n">
        <v>0</v>
      </c>
      <c r="BP9" s="23" t="n">
        <v>0</v>
      </c>
      <c r="BQ9" s="22" t="n">
        <v>0</v>
      </c>
      <c r="BR9" s="23" t="n">
        <v>0</v>
      </c>
      <c r="BS9" s="26" t="n">
        <f aca="false">H9+J9+L9+N9+P9+R9+T9+V9+X9+Z9+AB9+AD9+AF9+AH9+AJ9+AL9+AN9+AP9+AR9+AT9+AV9+AX9+AZ9+BB9+BD9+BF9+BH9+BJ9+BL9+BN9+BP9+BR9</f>
        <v>52</v>
      </c>
      <c r="BU9" s="17" t="n">
        <f aca="false">BU7+'Зав кафедрой'!BS24+НПР!CO277</f>
        <v>15812.72</v>
      </c>
    </row>
    <row r="10" customFormat="false" ht="112.5" hidden="false" customHeight="false" outlineLevel="0" collapsed="false">
      <c r="A10" s="7" t="n">
        <v>8</v>
      </c>
      <c r="B10" s="21" t="s">
        <v>89</v>
      </c>
      <c r="C10" s="9" t="s">
        <v>90</v>
      </c>
      <c r="D10" s="9" t="s">
        <v>91</v>
      </c>
      <c r="E10" s="21" t="s">
        <v>68</v>
      </c>
      <c r="F10" s="21" t="s">
        <v>92</v>
      </c>
      <c r="G10" s="22" t="n">
        <v>60</v>
      </c>
      <c r="H10" s="23" t="n">
        <f aca="false">IF(G10&lt;60,0,IF(G10&lt;65,5,IF(G10&lt;89,10,23)))</f>
        <v>5</v>
      </c>
      <c r="I10" s="24" t="n">
        <v>1</v>
      </c>
      <c r="J10" s="23" t="n">
        <f aca="false">IF(I10=100%,3,0)</f>
        <v>3</v>
      </c>
      <c r="K10" s="22" t="n">
        <f aca="false">(3.95+6.33)/2</f>
        <v>5.14</v>
      </c>
      <c r="L10" s="23" t="n">
        <f aca="false">IF(K10&lt;1.6,0,IF(K10&lt;2.1,3,IF(K10&lt;3.1,4,5)))</f>
        <v>5</v>
      </c>
      <c r="M10" s="24" t="n">
        <v>0.11</v>
      </c>
      <c r="N10" s="23" t="n">
        <f aca="false">IF(M10&lt;10%,0,IF(M10&lt;29%,3,IF(M10&lt;39%,6,IF(M10&lt;49%,9,12))))</f>
        <v>3</v>
      </c>
      <c r="O10" s="24" t="n">
        <v>0</v>
      </c>
      <c r="P10" s="23" t="n">
        <f aca="false">IF(O10&lt;10%,0,IF(O10&lt;20%,2,IF(O10&lt;30%,4,IF(O10&lt;40%,6,IF(O10&lt;50%,8,10)))))</f>
        <v>0</v>
      </c>
      <c r="Q10" s="24" t="n">
        <f aca="false">(39.3%+100%)/2</f>
        <v>0.6965</v>
      </c>
      <c r="R10" s="23" t="n">
        <f aca="false">IF(Q10&lt;10%,0,IF(Q10&lt;20%,2,IF(Q10&lt;30%,4,IF(Q10&lt;40%,6,IF(Q10&lt;50%,8,10)))))</f>
        <v>10</v>
      </c>
      <c r="S10" s="22" t="n">
        <v>0</v>
      </c>
      <c r="T10" s="23" t="n">
        <v>0</v>
      </c>
      <c r="U10" s="12" t="n">
        <v>0.038</v>
      </c>
      <c r="V10" s="23" t="n">
        <v>5</v>
      </c>
      <c r="W10" s="12" t="n">
        <v>0.1205</v>
      </c>
      <c r="X10" s="23" t="n">
        <v>8</v>
      </c>
      <c r="Y10" s="25"/>
      <c r="Z10" s="25"/>
      <c r="AA10" s="12" t="n">
        <v>0.7265</v>
      </c>
      <c r="AB10" s="23" t="n">
        <f aca="false">IF(AA10&lt;50%,0,IF(AA10&lt;60%,5,IF(AA10&lt;70%,7,9)))</f>
        <v>9</v>
      </c>
      <c r="AC10" s="12" t="n">
        <v>1</v>
      </c>
      <c r="AD10" s="23" t="n">
        <f aca="false">IF(AC10&gt;=100%,10,-10)</f>
        <v>10</v>
      </c>
      <c r="AE10" s="25"/>
      <c r="AF10" s="25"/>
      <c r="AG10" s="24" t="n">
        <v>1</v>
      </c>
      <c r="AH10" s="23" t="n">
        <v>5</v>
      </c>
      <c r="AI10" s="12" t="n">
        <v>0</v>
      </c>
      <c r="AJ10" s="23" t="n">
        <f aca="false">IF(AI10&lt;75%,0,IF(AI10&lt;76%,1,IF(AI10&lt;77%,2,IF(AI10&lt;79%,3,IF(AI10&lt;81%,5,IF(AI10&lt;83%,7,IF(AI10&lt;85%,9,IF(AI10&lt;87%,11,IF(AI10&lt;90%,13,15)))))))))</f>
        <v>0</v>
      </c>
      <c r="AK10" s="12" t="n">
        <v>0.543</v>
      </c>
      <c r="AL10" s="23" t="n">
        <f aca="false">IF(AK10&lt;70%,0,IF(AK10&lt;75%,5,IF(AK10&lt;80%,7,IF(AK10&lt;85%,9,IF(AK10&lt;90%,15,20)))))</f>
        <v>0</v>
      </c>
      <c r="AM10" s="23" t="n">
        <v>0</v>
      </c>
      <c r="AN10" s="23" t="n">
        <v>0</v>
      </c>
      <c r="AO10" s="23" t="n">
        <v>0</v>
      </c>
      <c r="AP10" s="23" t="n">
        <v>0</v>
      </c>
      <c r="AQ10" s="10"/>
      <c r="AR10" s="23" t="n">
        <f aca="false">IF(AQ10&lt;20,0,IF(AQ10&lt;40,5,IF(AQ10&lt;60,10,IF(AQ10&lt;80,15,IF(AQ10&lt;100,20,25)))))</f>
        <v>0</v>
      </c>
      <c r="AS10" s="10" t="n">
        <v>66.6</v>
      </c>
      <c r="AT10" s="23" t="n">
        <f aca="false">IF(AS10&lt;60,0,IF(AS10&lt;80,10,IF(AS10&lt;100,20,30)))</f>
        <v>10</v>
      </c>
      <c r="AU10" s="10" t="n">
        <v>116.6</v>
      </c>
      <c r="AV10" s="23" t="n">
        <f aca="false">IF(AU10&gt;300,5,0)</f>
        <v>0</v>
      </c>
      <c r="AW10" s="22" t="n">
        <v>1050000</v>
      </c>
      <c r="AX10" s="23" t="n">
        <v>20</v>
      </c>
      <c r="AY10" s="22" t="n">
        <v>0</v>
      </c>
      <c r="AZ10" s="23" t="n">
        <v>0</v>
      </c>
      <c r="BA10" s="12" t="n">
        <v>0</v>
      </c>
      <c r="BB10" s="23" t="n">
        <f aca="false">IF(BA10&lt;35%,0,IF(BA10&lt;40%,7,IF(BA10&lt;45%,10,15)))</f>
        <v>0</v>
      </c>
      <c r="BC10" s="12" t="n">
        <v>0.4687</v>
      </c>
      <c r="BD10" s="23" t="n">
        <f aca="false">IF(BC10&lt;30%,0,IF(BC10&lt;40%,7,IF(BC10&lt;50%,10,15)))</f>
        <v>10</v>
      </c>
      <c r="BE10" s="12" t="n">
        <v>0.4444</v>
      </c>
      <c r="BF10" s="23" t="n">
        <f aca="false">IF(BE10&lt;60%,0,IF(BE10&lt;70%,2,IF(BE10&lt;80%,6,10)))</f>
        <v>0</v>
      </c>
      <c r="BG10" s="12"/>
      <c r="BH10" s="23" t="n">
        <v>5</v>
      </c>
      <c r="BI10" s="22" t="n">
        <v>0</v>
      </c>
      <c r="BJ10" s="23" t="n">
        <v>0</v>
      </c>
      <c r="BK10" s="12" t="n">
        <v>0.222</v>
      </c>
      <c r="BL10" s="23" t="n">
        <v>2</v>
      </c>
      <c r="BM10" s="22" t="n">
        <v>1</v>
      </c>
      <c r="BN10" s="23" t="n">
        <v>1</v>
      </c>
      <c r="BO10" s="22" t="n">
        <v>0</v>
      </c>
      <c r="BP10" s="23" t="n">
        <v>0</v>
      </c>
      <c r="BQ10" s="22" t="n">
        <v>0</v>
      </c>
      <c r="BR10" s="23" t="n">
        <v>0</v>
      </c>
      <c r="BS10" s="26" t="n">
        <f aca="false">H10+J10+L10+N10+P10+R10+T10+V10+X10+Z10+AB10+AD10+AF10+AH10+AJ10+AL10+AN10+AP10+AR10+AT10+AV10+AX10+AZ10+BB10+BD10+BF10+BH10+BJ10+BL10+BN10+BP10+BR10</f>
        <v>111</v>
      </c>
    </row>
    <row r="11" customFormat="false" ht="101.25" hidden="false" customHeight="false" outlineLevel="0" collapsed="false">
      <c r="A11" s="7" t="n">
        <v>9</v>
      </c>
      <c r="B11" s="27" t="s">
        <v>93</v>
      </c>
      <c r="C11" s="9" t="s">
        <v>94</v>
      </c>
      <c r="D11" s="9" t="s">
        <v>95</v>
      </c>
      <c r="E11" s="21" t="s">
        <v>59</v>
      </c>
      <c r="F11" s="21" t="s">
        <v>96</v>
      </c>
      <c r="G11" s="22" t="n">
        <v>0</v>
      </c>
      <c r="H11" s="23" t="n">
        <f aca="false">IF(G11&lt;60,0,IF(G11&lt;65,5,IF(G11&lt;89,10,23)))</f>
        <v>0</v>
      </c>
      <c r="I11" s="24" t="n">
        <v>0</v>
      </c>
      <c r="J11" s="23" t="n">
        <f aca="false">IF(I11=100%,3,0)</f>
        <v>0</v>
      </c>
      <c r="K11" s="22" t="n">
        <v>0</v>
      </c>
      <c r="L11" s="23" t="n">
        <f aca="false">IF(K11&lt;1.6,0,IF(K11&lt;2.1,3,IF(K11&lt;3.1,4,5)))</f>
        <v>0</v>
      </c>
      <c r="M11" s="24" t="n">
        <v>0</v>
      </c>
      <c r="N11" s="23" t="n">
        <f aca="false">IF(M11&lt;10%,0,IF(M11&lt;29%,3,IF(M11&lt;39%,6,IF(M11&lt;49%,9,12))))</f>
        <v>0</v>
      </c>
      <c r="O11" s="24" t="n">
        <v>0</v>
      </c>
      <c r="P11" s="23" t="n">
        <f aca="false">IF(O11&lt;10%,0,IF(O11&lt;20%,2,IF(O11&lt;30%,4,IF(O11&lt;40%,6,IF(O11&lt;50%,8,10)))))</f>
        <v>0</v>
      </c>
      <c r="Q11" s="24" t="n">
        <v>0</v>
      </c>
      <c r="R11" s="23" t="n">
        <f aca="false">IF(Q11&lt;10%,0,IF(Q11&lt;20%,2,IF(Q11&lt;30%,4,IF(Q11&lt;40%,6,IF(Q11&lt;50%,8,10)))))</f>
        <v>0</v>
      </c>
      <c r="S11" s="22" t="n">
        <v>0</v>
      </c>
      <c r="T11" s="23" t="n">
        <v>0</v>
      </c>
      <c r="U11" s="12" t="n">
        <v>0</v>
      </c>
      <c r="V11" s="23" t="n">
        <v>0</v>
      </c>
      <c r="W11" s="12" t="n">
        <v>0</v>
      </c>
      <c r="X11" s="23" t="n">
        <v>0</v>
      </c>
      <c r="Y11" s="25"/>
      <c r="Z11" s="25"/>
      <c r="AA11" s="12" t="n">
        <v>0.7122</v>
      </c>
      <c r="AB11" s="23" t="n">
        <f aca="false">IF(AA11&lt;50%,0,IF(AA11&lt;60%,5,IF(AA11&lt;70%,7,9)))</f>
        <v>9</v>
      </c>
      <c r="AC11" s="12" t="n">
        <v>0.75</v>
      </c>
      <c r="AD11" s="23" t="n">
        <f aca="false">IF(AC11&gt;=100%,10,-10)</f>
        <v>-10</v>
      </c>
      <c r="AE11" s="25"/>
      <c r="AF11" s="25"/>
      <c r="AG11" s="24" t="n">
        <v>1</v>
      </c>
      <c r="AH11" s="23" t="n">
        <v>5</v>
      </c>
      <c r="AI11" s="12" t="n">
        <v>0</v>
      </c>
      <c r="AJ11" s="23" t="n">
        <f aca="false">IF(AI11&lt;75%,0,IF(AI11&lt;76%,1,IF(AI11&lt;77%,2,IF(AI11&lt;79%,3,IF(AI11&lt;81%,5,IF(AI11&lt;83%,7,IF(AI11&lt;85%,9,IF(AI11&lt;87%,11,IF(AI11&lt;90%,13,15)))))))))</f>
        <v>0</v>
      </c>
      <c r="AK11" s="12" t="n">
        <v>0</v>
      </c>
      <c r="AL11" s="23" t="n">
        <f aca="false">IF(AK11&lt;70%,0,IF(AK11&lt;75%,5,IF(AK11&lt;80%,7,IF(AK11&lt;85%,9,IF(AK11&lt;90%,15,20)))))</f>
        <v>0</v>
      </c>
      <c r="AM11" s="23" t="n">
        <v>0</v>
      </c>
      <c r="AN11" s="23" t="n">
        <v>0</v>
      </c>
      <c r="AO11" s="23" t="n">
        <v>0</v>
      </c>
      <c r="AP11" s="23" t="n">
        <v>0</v>
      </c>
      <c r="AQ11" s="10" t="n">
        <v>10</v>
      </c>
      <c r="AR11" s="23" t="n">
        <f aca="false">IF(AQ11&lt;20,0,IF(AQ11&lt;40,5,IF(AQ11&lt;60,10,IF(AQ11&lt;80,15,IF(AQ11&lt;100,20,25)))))</f>
        <v>0</v>
      </c>
      <c r="AS11" s="10" t="n">
        <v>50</v>
      </c>
      <c r="AT11" s="23" t="n">
        <f aca="false">IF(AS11&lt;60,0,IF(AS11&lt;80,10,IF(AS11&lt;100,20,30)))</f>
        <v>0</v>
      </c>
      <c r="AU11" s="10" t="n">
        <v>170</v>
      </c>
      <c r="AV11" s="23" t="n">
        <f aca="false">IF(AU11&gt;300,5,0)</f>
        <v>0</v>
      </c>
      <c r="AW11" s="22" t="n">
        <v>0</v>
      </c>
      <c r="AX11" s="23" t="n">
        <v>0</v>
      </c>
      <c r="AY11" s="22" t="n">
        <v>0</v>
      </c>
      <c r="AZ11" s="23" t="n">
        <v>0</v>
      </c>
      <c r="BA11" s="12" t="n">
        <v>0.4</v>
      </c>
      <c r="BB11" s="23" t="n">
        <f aca="false">IF(BA11&lt;35%,0,IF(BA11&lt;40%,7,IF(BA11&lt;45%,10,15)))</f>
        <v>10</v>
      </c>
      <c r="BC11" s="12" t="n">
        <v>0.36</v>
      </c>
      <c r="BD11" s="23" t="n">
        <f aca="false">IF(BC11&lt;30%,0,IF(BC11&lt;40%,7,IF(BC11&lt;50%,10,15)))</f>
        <v>7</v>
      </c>
      <c r="BE11" s="12" t="n">
        <v>0.9231</v>
      </c>
      <c r="BF11" s="23" t="n">
        <f aca="false">IF(BE11&lt;60%,0,IF(BE11&lt;70%,2,IF(BE11&lt;80%,6,10)))</f>
        <v>10</v>
      </c>
      <c r="BG11" s="12"/>
      <c r="BH11" s="23"/>
      <c r="BI11" s="22" t="n">
        <v>0</v>
      </c>
      <c r="BJ11" s="23" t="n">
        <v>0</v>
      </c>
      <c r="BK11" s="12" t="n">
        <v>0.166</v>
      </c>
      <c r="BL11" s="23" t="n">
        <v>2</v>
      </c>
      <c r="BM11" s="22" t="n">
        <v>0</v>
      </c>
      <c r="BN11" s="23" t="n">
        <v>0</v>
      </c>
      <c r="BO11" s="22" t="n">
        <v>0</v>
      </c>
      <c r="BP11" s="23" t="n">
        <v>0</v>
      </c>
      <c r="BQ11" s="22" t="n">
        <v>0</v>
      </c>
      <c r="BR11" s="23" t="n">
        <v>0</v>
      </c>
      <c r="BS11" s="26" t="n">
        <f aca="false">H11+J11+L11+N11+P11+R11+T11+V11+X11+Z11+AB11+AD11+AF11+AH11+AJ11+AL11+AN11+AP11+AR11+AT11+AV11+AX11+AZ11+BB11+BD11+BF11+BH11+BJ11+BL11+BN11+BP11+BR11</f>
        <v>33</v>
      </c>
    </row>
    <row r="12" customFormat="false" ht="101.25" hidden="false" customHeight="false" outlineLevel="0" collapsed="false">
      <c r="A12" s="7" t="n">
        <v>10</v>
      </c>
      <c r="B12" s="27" t="s">
        <v>97</v>
      </c>
      <c r="C12" s="9" t="s">
        <v>98</v>
      </c>
      <c r="D12" s="9" t="s">
        <v>99</v>
      </c>
      <c r="E12" s="21" t="s">
        <v>59</v>
      </c>
      <c r="F12" s="21" t="s">
        <v>100</v>
      </c>
      <c r="G12" s="22" t="n">
        <v>60</v>
      </c>
      <c r="H12" s="23" t="n">
        <f aca="false">IF(G12&lt;60,0,IF(G12&lt;65,5,IF(G12&lt;89,10,23)))</f>
        <v>5</v>
      </c>
      <c r="I12" s="24" t="n">
        <v>1</v>
      </c>
      <c r="J12" s="23" t="n">
        <f aca="false">IF(I12=100%,3,0)</f>
        <v>3</v>
      </c>
      <c r="K12" s="22" t="n">
        <v>4.1</v>
      </c>
      <c r="L12" s="23" t="n">
        <f aca="false">IF(K12&lt;1.6,0,IF(K12&lt;2.1,3,IF(K12&lt;3.1,4,5)))</f>
        <v>5</v>
      </c>
      <c r="M12" s="24" t="n">
        <v>0.09</v>
      </c>
      <c r="N12" s="23" t="n">
        <f aca="false">IF(M12&lt;10%,0,IF(M12&lt;29%,3,IF(M12&lt;39%,6,IF(M12&lt;49%,9,12))))</f>
        <v>0</v>
      </c>
      <c r="O12" s="24" t="n">
        <v>0.3</v>
      </c>
      <c r="P12" s="23" t="n">
        <f aca="false">IF(O12&lt;10%,0,IF(O12&lt;20%,2,IF(O12&lt;30%,4,IF(O12&lt;40%,6,IF(O12&lt;50%,8,10)))))</f>
        <v>6</v>
      </c>
      <c r="Q12" s="24" t="n">
        <v>0.09</v>
      </c>
      <c r="R12" s="23" t="n">
        <f aca="false">IF(Q12&lt;10%,0,IF(Q12&lt;20%,2,IF(Q12&lt;30%,4,IF(Q12&lt;40%,6,IF(Q12&lt;50%,8,10)))))</f>
        <v>0</v>
      </c>
      <c r="S12" s="22" t="n">
        <v>0</v>
      </c>
      <c r="T12" s="23" t="n">
        <v>0</v>
      </c>
      <c r="U12" s="12" t="n">
        <v>0.012</v>
      </c>
      <c r="V12" s="23" t="n">
        <v>5</v>
      </c>
      <c r="W12" s="12" t="n">
        <v>0.0446</v>
      </c>
      <c r="X12" s="23" t="n">
        <v>2</v>
      </c>
      <c r="Y12" s="25"/>
      <c r="Z12" s="25"/>
      <c r="AA12" s="12" t="n">
        <v>0.6969</v>
      </c>
      <c r="AB12" s="23" t="n">
        <f aca="false">IF(AA12&lt;50%,0,IF(AA12&lt;60%,5,IF(AA12&lt;70%,7,9)))</f>
        <v>7</v>
      </c>
      <c r="AC12" s="12" t="n">
        <v>1</v>
      </c>
      <c r="AD12" s="23" t="n">
        <f aca="false">IF(AC12&gt;=100%,10,-10)</f>
        <v>10</v>
      </c>
      <c r="AE12" s="25"/>
      <c r="AF12" s="25"/>
      <c r="AG12" s="24" t="n">
        <v>1</v>
      </c>
      <c r="AH12" s="23" t="n">
        <v>5</v>
      </c>
      <c r="AI12" s="12" t="n">
        <v>0.955</v>
      </c>
      <c r="AJ12" s="23" t="n">
        <f aca="false">IF(AI12&lt;75%,0,IF(AI12&lt;76%,1,IF(AI12&lt;77%,2,IF(AI12&lt;79%,3,IF(AI12&lt;81%,5,IF(AI12&lt;83%,7,IF(AI12&lt;85%,9,IF(AI12&lt;87%,11,IF(AI12&lt;90%,13,15)))))))))</f>
        <v>15</v>
      </c>
      <c r="AK12" s="12" t="n">
        <v>0.645</v>
      </c>
      <c r="AL12" s="23" t="n">
        <f aca="false">IF(AK12&lt;70%,0,IF(AK12&lt;75%,5,IF(AK12&lt;80%,7,IF(AK12&lt;85%,9,IF(AK12&lt;90%,15,20)))))</f>
        <v>0</v>
      </c>
      <c r="AM12" s="23" t="n">
        <v>0</v>
      </c>
      <c r="AN12" s="23" t="n">
        <v>0</v>
      </c>
      <c r="AO12" s="23" t="n">
        <v>0</v>
      </c>
      <c r="AP12" s="23" t="n">
        <v>0</v>
      </c>
      <c r="AQ12" s="10" t="n">
        <v>36</v>
      </c>
      <c r="AR12" s="23" t="n">
        <f aca="false">IF(AQ12&lt;20,0,IF(AQ12&lt;40,5,IF(AQ12&lt;60,10,IF(AQ12&lt;80,15,IF(AQ12&lt;100,20,25)))))</f>
        <v>5</v>
      </c>
      <c r="AS12" s="10" t="n">
        <v>72.7</v>
      </c>
      <c r="AT12" s="23" t="n">
        <f aca="false">IF(AS12&lt;60,0,IF(AS12&lt;80,10,IF(AS12&lt;100,20,30)))</f>
        <v>10</v>
      </c>
      <c r="AU12" s="10" t="n">
        <v>272.7</v>
      </c>
      <c r="AV12" s="23" t="n">
        <f aca="false">IF(AU12&gt;300,5,0)</f>
        <v>0</v>
      </c>
      <c r="AW12" s="22" t="n">
        <v>0</v>
      </c>
      <c r="AX12" s="23" t="n">
        <v>0</v>
      </c>
      <c r="AY12" s="22" t="n">
        <v>0</v>
      </c>
      <c r="AZ12" s="23" t="n">
        <v>0</v>
      </c>
      <c r="BA12" s="12" t="n">
        <v>0</v>
      </c>
      <c r="BB12" s="23" t="n">
        <f aca="false">IF(BA12&lt;35%,0,IF(BA12&lt;40%,7,IF(BA12&lt;45%,10,15)))</f>
        <v>0</v>
      </c>
      <c r="BC12" s="12" t="n">
        <v>0.4603</v>
      </c>
      <c r="BD12" s="23" t="n">
        <f aca="false">IF(BC12&lt;30%,0,IF(BC12&lt;40%,7,IF(BC12&lt;50%,10,15)))</f>
        <v>10</v>
      </c>
      <c r="BE12" s="12" t="n">
        <v>1</v>
      </c>
      <c r="BF12" s="23" t="n">
        <f aca="false">IF(BE12&lt;60%,0,IF(BE12&lt;70%,2,IF(BE12&lt;80%,6,10)))</f>
        <v>10</v>
      </c>
      <c r="BG12" s="12"/>
      <c r="BH12" s="23" t="n">
        <v>5</v>
      </c>
      <c r="BI12" s="22" t="n">
        <v>0</v>
      </c>
      <c r="BJ12" s="23" t="n">
        <v>0</v>
      </c>
      <c r="BK12" s="12" t="n">
        <v>1</v>
      </c>
      <c r="BL12" s="23" t="n">
        <v>10</v>
      </c>
      <c r="BM12" s="22" t="n">
        <v>1</v>
      </c>
      <c r="BN12" s="23" t="n">
        <v>1</v>
      </c>
      <c r="BO12" s="22" t="n">
        <v>0</v>
      </c>
      <c r="BP12" s="23" t="n">
        <v>0</v>
      </c>
      <c r="BQ12" s="22" t="n">
        <v>0</v>
      </c>
      <c r="BR12" s="23" t="n">
        <v>0</v>
      </c>
      <c r="BS12" s="26" t="n">
        <f aca="false">H12+J12+L12+N12+P12+R12+T12+V12+X12+Z12+AB12+AD12+AF12+AH12+AJ12+AL12+AN12+AP12+AR12+AT12+AV12+AX12+AZ12+BB12+BD12+BF12+BH12+BJ12+BL12+BN12+BP12+BR12</f>
        <v>114</v>
      </c>
    </row>
    <row r="13" customFormat="false" ht="112.5" hidden="false" customHeight="false" outlineLevel="0" collapsed="false">
      <c r="A13" s="7" t="n">
        <v>11</v>
      </c>
      <c r="B13" s="21" t="s">
        <v>101</v>
      </c>
      <c r="C13" s="9" t="s">
        <v>46</v>
      </c>
      <c r="D13" s="9" t="s">
        <v>47</v>
      </c>
      <c r="E13" s="21" t="s">
        <v>68</v>
      </c>
      <c r="F13" s="21" t="s">
        <v>102</v>
      </c>
      <c r="G13" s="22" t="n">
        <v>60</v>
      </c>
      <c r="H13" s="23" t="n">
        <f aca="false">IF(G13&lt;60,0,IF(G13&lt;65,5,IF(G13&lt;89,10,23)))</f>
        <v>5</v>
      </c>
      <c r="I13" s="24" t="n">
        <v>1</v>
      </c>
      <c r="J13" s="23" t="n">
        <f aca="false">IF(I13=100%,3,0)</f>
        <v>3</v>
      </c>
      <c r="K13" s="22" t="n">
        <v>3</v>
      </c>
      <c r="L13" s="23" t="n">
        <f aca="false">IF(K13&lt;1.6,0,IF(K13&lt;2.1,3,IF(K13&lt;3.1,4,5)))</f>
        <v>4</v>
      </c>
      <c r="M13" s="24" t="n">
        <v>0.11</v>
      </c>
      <c r="N13" s="23" t="n">
        <f aca="false">IF(M13&lt;10%,0,IF(M13&lt;29%,3,IF(M13&lt;39%,6,IF(M13&lt;49%,9,12))))</f>
        <v>3</v>
      </c>
      <c r="O13" s="24" t="n">
        <v>0.5</v>
      </c>
      <c r="P13" s="23" t="n">
        <f aca="false">IF(O13&lt;10%,0,IF(O13&lt;20%,2,IF(O13&lt;30%,4,IF(O13&lt;40%,6,IF(O13&lt;50%,8,10)))))</f>
        <v>10</v>
      </c>
      <c r="Q13" s="24" t="n">
        <v>0.09</v>
      </c>
      <c r="R13" s="23" t="n">
        <f aca="false">IF(Q13&lt;10%,0,IF(Q13&lt;20%,2,IF(Q13&lt;30%,4,IF(Q13&lt;40%,6,IF(Q13&lt;50%,8,10)))))</f>
        <v>0</v>
      </c>
      <c r="S13" s="22" t="n">
        <v>2</v>
      </c>
      <c r="T13" s="23" t="n">
        <v>2</v>
      </c>
      <c r="U13" s="12" t="n">
        <v>0</v>
      </c>
      <c r="V13" s="23" t="n">
        <v>0</v>
      </c>
      <c r="W13" s="12" t="n">
        <v>0.103</v>
      </c>
      <c r="X13" s="23" t="n">
        <v>6</v>
      </c>
      <c r="Y13" s="25"/>
      <c r="Z13" s="25"/>
      <c r="AA13" s="12" t="n">
        <v>0.7187</v>
      </c>
      <c r="AB13" s="23" t="n">
        <f aca="false">IF(AA13&lt;50%,0,IF(AA13&lt;60%,5,IF(AA13&lt;70%,7,9)))</f>
        <v>9</v>
      </c>
      <c r="AC13" s="12" t="n">
        <v>1</v>
      </c>
      <c r="AD13" s="23" t="n">
        <f aca="false">IF(AC13&gt;=100%,10,-10)</f>
        <v>10</v>
      </c>
      <c r="AE13" s="25"/>
      <c r="AF13" s="25"/>
      <c r="AG13" s="24" t="n">
        <v>1</v>
      </c>
      <c r="AH13" s="23" t="n">
        <v>5</v>
      </c>
      <c r="AI13" s="12" t="s">
        <v>103</v>
      </c>
      <c r="AJ13" s="23" t="n">
        <f aca="false">IF(AI13&lt;75%,0,IF(AI13&lt;76%,1,IF(AI13&lt;77%,2,IF(AI13&lt;79%,3,IF(AI13&lt;81%,5,IF(AI13&lt;83%,7,IF(AI13&lt;85%,9,IF(AI13&lt;87%,11,IF(AI13&lt;90%,13,15)))))))))</f>
        <v>15</v>
      </c>
      <c r="AK13" s="12" t="n">
        <v>0.543</v>
      </c>
      <c r="AL13" s="23" t="n">
        <f aca="false">IF(AK13&lt;70%,0,IF(AK13&lt;75%,5,IF(AK13&lt;80%,7,IF(AK13&lt;85%,9,IF(AK13&lt;90%,15,20)))))</f>
        <v>0</v>
      </c>
      <c r="AM13" s="23" t="n">
        <v>0</v>
      </c>
      <c r="AN13" s="23" t="n">
        <v>0</v>
      </c>
      <c r="AO13" s="23" t="n">
        <v>0</v>
      </c>
      <c r="AP13" s="23" t="n">
        <v>0</v>
      </c>
      <c r="AQ13" s="10" t="n">
        <v>7</v>
      </c>
      <c r="AR13" s="23" t="n">
        <f aca="false">IF(AQ13&lt;20,0,IF(AQ13&lt;40,5,IF(AQ13&lt;60,10,IF(AQ13&lt;80,15,IF(AQ13&lt;100,20,25)))))</f>
        <v>0</v>
      </c>
      <c r="AS13" s="10" t="n">
        <v>28.5</v>
      </c>
      <c r="AT13" s="23" t="n">
        <f aca="false">IF(AS13&lt;60,0,IF(AS13&lt;80,10,IF(AS13&lt;100,20,30)))</f>
        <v>0</v>
      </c>
      <c r="AU13" s="10" t="n">
        <v>150</v>
      </c>
      <c r="AV13" s="23" t="n">
        <f aca="false">IF(AU13&gt;300,5,0)</f>
        <v>0</v>
      </c>
      <c r="AW13" s="22" t="s">
        <v>104</v>
      </c>
      <c r="AX13" s="23" t="n">
        <v>9</v>
      </c>
      <c r="AY13" s="22" t="n">
        <v>0</v>
      </c>
      <c r="AZ13" s="23" t="n">
        <v>0</v>
      </c>
      <c r="BA13" s="12" t="n">
        <v>0.1302</v>
      </c>
      <c r="BB13" s="23" t="n">
        <f aca="false">IF(BA13&lt;35%,0,IF(BA13&lt;40%,7,IF(BA13&lt;45%,10,15)))</f>
        <v>0</v>
      </c>
      <c r="BC13" s="12" t="n">
        <v>0.1971</v>
      </c>
      <c r="BD13" s="23" t="n">
        <f aca="false">IF(BC13&lt;30%,0,IF(BC13&lt;40%,7,IF(BC13&lt;50%,10,15)))</f>
        <v>0</v>
      </c>
      <c r="BE13" s="12" t="n">
        <v>0.8</v>
      </c>
      <c r="BF13" s="23" t="n">
        <f aca="false">IF(BE13&lt;60%,0,IF(BE13&lt;70%,2,IF(BE13&lt;80%,6,10)))</f>
        <v>10</v>
      </c>
      <c r="BG13" s="12"/>
      <c r="BH13" s="23" t="n">
        <v>5</v>
      </c>
      <c r="BI13" s="22" t="n">
        <v>0</v>
      </c>
      <c r="BJ13" s="23" t="n">
        <v>0</v>
      </c>
      <c r="BK13" s="12" t="n">
        <v>0.4</v>
      </c>
      <c r="BL13" s="23" t="n">
        <v>6</v>
      </c>
      <c r="BM13" s="22" t="n">
        <v>1</v>
      </c>
      <c r="BN13" s="23" t="n">
        <v>1</v>
      </c>
      <c r="BO13" s="22" t="n">
        <v>0</v>
      </c>
      <c r="BP13" s="23" t="n">
        <v>0</v>
      </c>
      <c r="BQ13" s="22" t="n">
        <v>0</v>
      </c>
      <c r="BR13" s="23" t="n">
        <v>0</v>
      </c>
      <c r="BS13" s="26" t="n">
        <f aca="false">H13+J13+L13+N13+P13+R13+T13+V13+X13+Z13+AB13+AD13+AF13+AH13+AJ13+AL13+AN13+AP13+AR13+AT13+AV13+AX13+AZ13+BB13+BD13+BF13+BH13+BJ13+BL13+BN13+BP13+BR13</f>
        <v>103</v>
      </c>
    </row>
    <row r="14" customFormat="false" ht="112.5" hidden="false" customHeight="false" outlineLevel="0" collapsed="false">
      <c r="A14" s="7" t="n">
        <v>12</v>
      </c>
      <c r="B14" s="27" t="s">
        <v>105</v>
      </c>
      <c r="C14" s="9" t="s">
        <v>106</v>
      </c>
      <c r="D14" s="9" t="s">
        <v>107</v>
      </c>
      <c r="E14" s="21" t="s">
        <v>68</v>
      </c>
      <c r="F14" s="21" t="s">
        <v>108</v>
      </c>
      <c r="G14" s="22" t="n">
        <v>60.4</v>
      </c>
      <c r="H14" s="23" t="n">
        <f aca="false">IF(G14&lt;60,0,IF(G14&lt;65,5,IF(G14&lt;89,10,23)))</f>
        <v>5</v>
      </c>
      <c r="I14" s="24" t="n">
        <v>1</v>
      </c>
      <c r="J14" s="23" t="n">
        <f aca="false">IF(I14=100%,3,0)</f>
        <v>3</v>
      </c>
      <c r="K14" s="22" t="n">
        <f aca="false">(23.2+3.95)/2</f>
        <v>13.575</v>
      </c>
      <c r="L14" s="23" t="n">
        <f aca="false">IF(K14&lt;1.6,0,IF(K14&lt;2.1,3,IF(K14&lt;3.1,4,5)))</f>
        <v>5</v>
      </c>
      <c r="M14" s="24" t="n">
        <f aca="false">(100%+11.1%)/2</f>
        <v>0.5555</v>
      </c>
      <c r="N14" s="23" t="n">
        <f aca="false">IF(M14&lt;10%,0,IF(M14&lt;29%,3,IF(M14&lt;39%,6,IF(M14&lt;49%,9,12))))</f>
        <v>12</v>
      </c>
      <c r="O14" s="24" t="n">
        <v>0.5</v>
      </c>
      <c r="P14" s="23" t="n">
        <f aca="false">IF(O14&lt;10%,0,IF(O14&lt;20%,2,IF(O14&lt;30%,4,IF(O14&lt;40%,6,IF(O14&lt;50%,8,10)))))</f>
        <v>10</v>
      </c>
      <c r="Q14" s="24" t="n">
        <f aca="false">(11.8%+39.3%)/2</f>
        <v>0.2555</v>
      </c>
      <c r="R14" s="23" t="n">
        <f aca="false">IF(Q14&lt;10%,0,IF(Q14&lt;20%,2,IF(Q14&lt;30%,4,IF(Q14&lt;40%,6,IF(Q14&lt;50%,8,10)))))</f>
        <v>4</v>
      </c>
      <c r="S14" s="22" t="n">
        <v>3</v>
      </c>
      <c r="T14" s="23" t="n">
        <v>3</v>
      </c>
      <c r="U14" s="12" t="n">
        <v>0.04</v>
      </c>
      <c r="V14" s="23" t="n">
        <v>5</v>
      </c>
      <c r="W14" s="12" t="n">
        <v>0.077</v>
      </c>
      <c r="X14" s="23" t="n">
        <v>6</v>
      </c>
      <c r="Y14" s="25"/>
      <c r="Z14" s="25"/>
      <c r="AA14" s="12" t="n">
        <v>0.7215</v>
      </c>
      <c r="AB14" s="23" t="n">
        <f aca="false">IF(AA14&lt;50%,0,IF(AA14&lt;60%,5,IF(AA14&lt;70%,7,9)))</f>
        <v>9</v>
      </c>
      <c r="AC14" s="12" t="n">
        <v>0.94</v>
      </c>
      <c r="AD14" s="23" t="n">
        <f aca="false">IF(AC14&gt;=100%,10,-10)</f>
        <v>-10</v>
      </c>
      <c r="AE14" s="25"/>
      <c r="AF14" s="25"/>
      <c r="AG14" s="24" t="n">
        <v>0</v>
      </c>
      <c r="AH14" s="23" t="n">
        <v>-5</v>
      </c>
      <c r="AI14" s="12" t="n">
        <v>0.965</v>
      </c>
      <c r="AJ14" s="23" t="n">
        <f aca="false">IF(AI14&lt;75%,0,IF(AI14&lt;76%,1,IF(AI14&lt;77%,2,IF(AI14&lt;79%,3,IF(AI14&lt;81%,5,IF(AI14&lt;83%,7,IF(AI14&lt;85%,9,IF(AI14&lt;87%,11,IF(AI14&lt;90%,13,15)))))))))</f>
        <v>15</v>
      </c>
      <c r="AK14" s="12" t="n">
        <v>0.543</v>
      </c>
      <c r="AL14" s="23" t="n">
        <f aca="false">IF(AK14&lt;70%,0,IF(AK14&lt;75%,5,IF(AK14&lt;80%,7,IF(AK14&lt;85%,9,IF(AK14&lt;90%,15,20)))))</f>
        <v>0</v>
      </c>
      <c r="AM14" s="23" t="n">
        <v>0</v>
      </c>
      <c r="AN14" s="23" t="n">
        <v>0</v>
      </c>
      <c r="AO14" s="23" t="n">
        <v>0</v>
      </c>
      <c r="AP14" s="23" t="n">
        <v>0</v>
      </c>
      <c r="AQ14" s="10" t="n">
        <v>3.7</v>
      </c>
      <c r="AR14" s="23" t="n">
        <f aca="false">IF(AQ14&lt;20,0,IF(AQ14&lt;40,5,IF(AQ14&lt;60,10,IF(AQ14&lt;80,15,IF(AQ14&lt;100,20,25)))))</f>
        <v>0</v>
      </c>
      <c r="AS14" s="10" t="n">
        <v>55</v>
      </c>
      <c r="AT14" s="23" t="n">
        <f aca="false">IF(AS14&lt;60,0,IF(AS14&lt;80,10,IF(AS14&lt;100,20,30)))</f>
        <v>0</v>
      </c>
      <c r="AU14" s="10" t="n">
        <v>181</v>
      </c>
      <c r="AV14" s="23" t="n">
        <f aca="false">IF(AU14&gt;300,5,0)</f>
        <v>0</v>
      </c>
      <c r="AW14" s="22" t="n">
        <v>0</v>
      </c>
      <c r="AX14" s="23" t="n">
        <v>0</v>
      </c>
      <c r="AY14" s="22" t="n">
        <v>27.8</v>
      </c>
      <c r="AZ14" s="23" t="n">
        <v>0</v>
      </c>
      <c r="BA14" s="12" t="n">
        <v>0.1096</v>
      </c>
      <c r="BB14" s="23" t="n">
        <f aca="false">IF(BA14&lt;35%,0,IF(BA14&lt;40%,7,IF(BA14&lt;45%,10,15)))</f>
        <v>0</v>
      </c>
      <c r="BC14" s="12" t="n">
        <v>0.1644</v>
      </c>
      <c r="BD14" s="23" t="n">
        <f aca="false">IF(BC14&lt;30%,0,IF(BC14&lt;40%,7,IF(BC14&lt;50%,10,15)))</f>
        <v>0</v>
      </c>
      <c r="BE14" s="12" t="n">
        <v>0.7241</v>
      </c>
      <c r="BF14" s="23" t="n">
        <f aca="false">IF(BE14&lt;60%,0,IF(BE14&lt;70%,2,IF(BE14&lt;80%,6,10)))</f>
        <v>6</v>
      </c>
      <c r="BG14" s="12"/>
      <c r="BH14" s="23" t="n">
        <v>5</v>
      </c>
      <c r="BI14" s="22" t="n">
        <v>0</v>
      </c>
      <c r="BJ14" s="23" t="n">
        <v>0</v>
      </c>
      <c r="BK14" s="12" t="n">
        <v>0.24</v>
      </c>
      <c r="BL14" s="23" t="n">
        <v>2</v>
      </c>
      <c r="BM14" s="22" t="n">
        <v>0</v>
      </c>
      <c r="BN14" s="23" t="n">
        <v>0</v>
      </c>
      <c r="BO14" s="22" t="n">
        <v>0</v>
      </c>
      <c r="BP14" s="23" t="n">
        <v>0</v>
      </c>
      <c r="BQ14" s="22" t="n">
        <v>0</v>
      </c>
      <c r="BR14" s="23" t="n">
        <v>0</v>
      </c>
      <c r="BS14" s="26" t="n">
        <f aca="false">H14+J14+L14+N14+P14+R14+T14+V14+X14+Z14+AB14+AD14+AF14+AH14+AJ14+AL14+AN14+AP14+AR14+AT14+AV14+AX14+AZ14+BB14+BD14+BF14+BH14+BJ14+BL14+BN14+BP14+BR14</f>
        <v>75</v>
      </c>
    </row>
    <row r="15" customFormat="false" ht="101.25" hidden="false" customHeight="false" outlineLevel="0" collapsed="false">
      <c r="A15" s="7" t="n">
        <v>13</v>
      </c>
      <c r="B15" s="27" t="s">
        <v>109</v>
      </c>
      <c r="C15" s="9" t="s">
        <v>110</v>
      </c>
      <c r="D15" s="9" t="s">
        <v>111</v>
      </c>
      <c r="E15" s="21" t="s">
        <v>59</v>
      </c>
      <c r="F15" s="21" t="s">
        <v>112</v>
      </c>
      <c r="G15" s="22" t="n">
        <v>59</v>
      </c>
      <c r="H15" s="23" t="n">
        <f aca="false">IF(G15&lt;60,0,IF(G15&lt;65,5,IF(G15&lt;89,10,23)))</f>
        <v>0</v>
      </c>
      <c r="I15" s="24" t="n">
        <v>1</v>
      </c>
      <c r="J15" s="23" t="n">
        <f aca="false">IF(I15=100%,3,0)</f>
        <v>3</v>
      </c>
      <c r="K15" s="22" t="n">
        <v>4.1</v>
      </c>
      <c r="L15" s="23" t="n">
        <f aca="false">IF(K15&lt;1.6,0,IF(K15&lt;2.1,3,IF(K15&lt;3.1,4,5)))</f>
        <v>5</v>
      </c>
      <c r="M15" s="24" t="n">
        <v>0.09</v>
      </c>
      <c r="N15" s="23" t="n">
        <f aca="false">IF(M15&lt;10%,0,IF(M15&lt;29%,3,IF(M15&lt;39%,6,IF(M15&lt;49%,9,12))))</f>
        <v>0</v>
      </c>
      <c r="O15" s="24" t="n">
        <v>0.3</v>
      </c>
      <c r="P15" s="23" t="n">
        <f aca="false">IF(O15&lt;10%,0,IF(O15&lt;20%,2,IF(O15&lt;30%,4,IF(O15&lt;40%,6,IF(O15&lt;50%,8,10)))))</f>
        <v>6</v>
      </c>
      <c r="Q15" s="24" t="n">
        <v>0.09</v>
      </c>
      <c r="R15" s="23" t="n">
        <f aca="false">IF(Q15&lt;10%,0,IF(Q15&lt;20%,2,IF(Q15&lt;30%,4,IF(Q15&lt;40%,6,IF(Q15&lt;50%,8,10)))))</f>
        <v>0</v>
      </c>
      <c r="S15" s="22" t="n">
        <v>0</v>
      </c>
      <c r="T15" s="23" t="n">
        <v>0</v>
      </c>
      <c r="U15" s="12" t="n">
        <v>0.012</v>
      </c>
      <c r="V15" s="23" t="n">
        <v>5</v>
      </c>
      <c r="W15" s="12" t="n">
        <v>0.056</v>
      </c>
      <c r="X15" s="23" t="n">
        <v>6</v>
      </c>
      <c r="Y15" s="25"/>
      <c r="Z15" s="25"/>
      <c r="AA15" s="12" t="n">
        <v>0.7491</v>
      </c>
      <c r="AB15" s="23" t="n">
        <f aca="false">IF(AA15&lt;50%,0,IF(AA15&lt;60%,5,IF(AA15&lt;70%,7,9)))</f>
        <v>9</v>
      </c>
      <c r="AC15" s="12" t="n">
        <v>1</v>
      </c>
      <c r="AD15" s="23" t="n">
        <f aca="false">IF(AC15&gt;=100%,10,-10)</f>
        <v>10</v>
      </c>
      <c r="AE15" s="25"/>
      <c r="AF15" s="25"/>
      <c r="AG15" s="24" t="n">
        <v>1</v>
      </c>
      <c r="AH15" s="23" t="n">
        <v>5</v>
      </c>
      <c r="AI15" s="12" t="n">
        <v>0.995</v>
      </c>
      <c r="AJ15" s="23" t="n">
        <f aca="false">IF(AI15&lt;75%,0,IF(AI15&lt;76%,1,IF(AI15&lt;77%,2,IF(AI15&lt;79%,3,IF(AI15&lt;81%,5,IF(AI15&lt;83%,7,IF(AI15&lt;85%,9,IF(AI15&lt;87%,11,IF(AI15&lt;90%,13,15)))))))))</f>
        <v>15</v>
      </c>
      <c r="AK15" s="12" t="n">
        <v>0.676</v>
      </c>
      <c r="AL15" s="23" t="n">
        <f aca="false">IF(AK15&lt;70%,0,IF(AK15&lt;75%,5,IF(AK15&lt;80%,7,IF(AK15&lt;85%,9,IF(AK15&lt;90%,15,20)))))</f>
        <v>0</v>
      </c>
      <c r="AM15" s="23" t="n">
        <v>0</v>
      </c>
      <c r="AN15" s="23" t="n">
        <v>0</v>
      </c>
      <c r="AO15" s="23" t="n">
        <v>0</v>
      </c>
      <c r="AP15" s="23" t="n">
        <v>0</v>
      </c>
      <c r="AQ15" s="10" t="n">
        <v>16.6</v>
      </c>
      <c r="AR15" s="23" t="n">
        <f aca="false">IF(AQ15&lt;20,0,IF(AQ15&lt;40,5,IF(AQ15&lt;60,10,IF(AQ15&lt;80,15,IF(AQ15&lt;100,20,25)))))</f>
        <v>0</v>
      </c>
      <c r="AS15" s="10" t="n">
        <v>58</v>
      </c>
      <c r="AT15" s="23" t="n">
        <f aca="false">IF(AS15&lt;60,0,IF(AS15&lt;80,10,IF(AS15&lt;100,20,30)))</f>
        <v>0</v>
      </c>
      <c r="AU15" s="10" t="n">
        <v>225</v>
      </c>
      <c r="AV15" s="23" t="n">
        <f aca="false">IF(AU15&gt;300,5,0)</f>
        <v>0</v>
      </c>
      <c r="AW15" s="22" t="n">
        <v>0</v>
      </c>
      <c r="AX15" s="23" t="n">
        <v>0</v>
      </c>
      <c r="AY15" s="22" t="n">
        <v>0</v>
      </c>
      <c r="AZ15" s="23" t="n">
        <v>0</v>
      </c>
      <c r="BA15" s="12" t="n">
        <v>0.2547</v>
      </c>
      <c r="BB15" s="23" t="n">
        <f aca="false">IF(BA15&lt;35%,0,IF(BA15&lt;40%,7,IF(BA15&lt;45%,10,15)))</f>
        <v>0</v>
      </c>
      <c r="BC15" s="12" t="n">
        <v>0.2436</v>
      </c>
      <c r="BD15" s="23" t="n">
        <f aca="false">IF(BC15&lt;30%,0,IF(BC15&lt;40%,7,IF(BC15&lt;50%,10,15)))</f>
        <v>0</v>
      </c>
      <c r="BE15" s="12" t="n">
        <v>0.8462</v>
      </c>
      <c r="BF15" s="23" t="n">
        <f aca="false">IF(BE15&lt;60%,0,IF(BE15&lt;70%,2,IF(BE15&lt;80%,6,10)))</f>
        <v>10</v>
      </c>
      <c r="BG15" s="12"/>
      <c r="BH15" s="23" t="n">
        <v>5</v>
      </c>
      <c r="BI15" s="22" t="n">
        <v>0</v>
      </c>
      <c r="BJ15" s="23" t="n">
        <v>0</v>
      </c>
      <c r="BK15" s="12" t="n">
        <v>0.583</v>
      </c>
      <c r="BL15" s="23" t="n">
        <v>6</v>
      </c>
      <c r="BM15" s="22" t="n">
        <v>1</v>
      </c>
      <c r="BN15" s="23" t="n">
        <v>1</v>
      </c>
      <c r="BO15" s="22" t="n">
        <v>0</v>
      </c>
      <c r="BP15" s="23" t="n">
        <v>0</v>
      </c>
      <c r="BQ15" s="22" t="n">
        <v>0</v>
      </c>
      <c r="BR15" s="23" t="n">
        <v>0</v>
      </c>
      <c r="BS15" s="26" t="n">
        <f aca="false">H15+J15+L15+N15+P15+R15+T15+V15+X15+Z15+AB15+AD15+AF15+AH15+AJ15+AL15+AN15+AP15+AR15+AT15+AV15+AX15+AZ15+BB15+BD15+BF15+BH15+BJ15+BL15+BN15+BP15+BR15</f>
        <v>86</v>
      </c>
    </row>
    <row r="16" customFormat="false" ht="112.5" hidden="false" customHeight="false" outlineLevel="0" collapsed="false">
      <c r="A16" s="7" t="n">
        <v>14</v>
      </c>
      <c r="B16" s="21" t="s">
        <v>113</v>
      </c>
      <c r="C16" s="9" t="s">
        <v>114</v>
      </c>
      <c r="D16" s="9" t="s">
        <v>115</v>
      </c>
      <c r="E16" s="21" t="s">
        <v>68</v>
      </c>
      <c r="F16" s="21" t="s">
        <v>116</v>
      </c>
      <c r="G16" s="22" t="n">
        <f aca="false">(60.4+72.6)/2</f>
        <v>66.5</v>
      </c>
      <c r="H16" s="23" t="n">
        <f aca="false">IF(G16&lt;60,0,IF(G16&lt;65,5,IF(G16&lt;89,10,23)))</f>
        <v>10</v>
      </c>
      <c r="I16" s="24" t="n">
        <v>1</v>
      </c>
      <c r="J16" s="23" t="n">
        <f aca="false">IF(I16=100%,3,0)</f>
        <v>3</v>
      </c>
      <c r="K16" s="22" t="n">
        <v>3.95</v>
      </c>
      <c r="L16" s="23" t="n">
        <f aca="false">IF(K16&lt;1.6,0,IF(K16&lt;2.1,3,IF(K16&lt;3.1,4,5)))</f>
        <v>5</v>
      </c>
      <c r="M16" s="24" t="n">
        <v>0.28</v>
      </c>
      <c r="N16" s="23" t="n">
        <f aca="false">IF(M16&lt;10%,0,IF(M16&lt;29%,3,IF(M16&lt;39%,6,IF(M16&lt;49%,9,12))))</f>
        <v>3</v>
      </c>
      <c r="O16" s="24" t="n">
        <v>0.5</v>
      </c>
      <c r="P16" s="23" t="n">
        <f aca="false">IF(O16&lt;10%,0,IF(O16&lt;20%,2,IF(O16&lt;30%,4,IF(O16&lt;40%,6,IF(O16&lt;50%,8,10)))))</f>
        <v>10</v>
      </c>
      <c r="Q16" s="24" t="n">
        <v>0.31</v>
      </c>
      <c r="R16" s="23" t="n">
        <f aca="false">IF(Q16&lt;10%,0,IF(Q16&lt;20%,2,IF(Q16&lt;30%,4,IF(Q16&lt;40%,6,IF(Q16&lt;50%,8,10)))))</f>
        <v>6</v>
      </c>
      <c r="S16" s="22" t="n">
        <v>3</v>
      </c>
      <c r="T16" s="23" t="n">
        <v>3</v>
      </c>
      <c r="U16" s="12" t="n">
        <v>0.061</v>
      </c>
      <c r="V16" s="23" t="n">
        <v>5</v>
      </c>
      <c r="W16" s="12" t="s">
        <v>117</v>
      </c>
      <c r="X16" s="23" t="n">
        <v>6</v>
      </c>
      <c r="Y16" s="25"/>
      <c r="Z16" s="25"/>
      <c r="AA16" s="12" t="n">
        <v>0.7068</v>
      </c>
      <c r="AB16" s="23" t="n">
        <f aca="false">IF(AA16&lt;50%,0,IF(AA16&lt;60%,5,IF(AA16&lt;70%,7,9)))</f>
        <v>9</v>
      </c>
      <c r="AC16" s="12" t="n">
        <v>1</v>
      </c>
      <c r="AD16" s="23" t="n">
        <f aca="false">IF(AC16&gt;=100%,10,-10)</f>
        <v>10</v>
      </c>
      <c r="AE16" s="25"/>
      <c r="AF16" s="25"/>
      <c r="AG16" s="24" t="n">
        <v>1</v>
      </c>
      <c r="AH16" s="23" t="n">
        <v>5</v>
      </c>
      <c r="AI16" s="12" t="n">
        <v>0.965</v>
      </c>
      <c r="AJ16" s="23" t="n">
        <f aca="false">IF(AI16&lt;75%,0,IF(AI16&lt;76%,1,IF(AI16&lt;77%,2,IF(AI16&lt;79%,3,IF(AI16&lt;81%,5,IF(AI16&lt;83%,7,IF(AI16&lt;85%,9,IF(AI16&lt;87%,11,IF(AI16&lt;90%,13,15)))))))))</f>
        <v>15</v>
      </c>
      <c r="AK16" s="12" t="n">
        <v>0.543</v>
      </c>
      <c r="AL16" s="23" t="n">
        <f aca="false">IF(AK16&lt;70%,0,IF(AK16&lt;75%,5,IF(AK16&lt;80%,7,IF(AK16&lt;85%,9,IF(AK16&lt;90%,15,20)))))</f>
        <v>0</v>
      </c>
      <c r="AM16" s="23" t="n">
        <v>0</v>
      </c>
      <c r="AN16" s="23" t="n">
        <v>0</v>
      </c>
      <c r="AO16" s="23" t="n">
        <v>0</v>
      </c>
      <c r="AP16" s="23" t="n">
        <v>0</v>
      </c>
      <c r="AQ16" s="10" t="n">
        <v>20</v>
      </c>
      <c r="AR16" s="23" t="n">
        <f aca="false">IF(AQ16&lt;20,0,IF(AQ16&lt;40,5,IF(AQ16&lt;60,10,IF(AQ16&lt;80,15,IF(AQ16&lt;100,20,25)))))</f>
        <v>5</v>
      </c>
      <c r="AS16" s="10" t="n">
        <v>60</v>
      </c>
      <c r="AT16" s="23" t="n">
        <f aca="false">IF(AS16&lt;60,0,IF(AS16&lt;80,10,IF(AS16&lt;100,20,30)))</f>
        <v>10</v>
      </c>
      <c r="AU16" s="10" t="n">
        <v>190</v>
      </c>
      <c r="AV16" s="23" t="n">
        <f aca="false">IF(AU16&gt;300,5,0)</f>
        <v>0</v>
      </c>
      <c r="AW16" s="22" t="n">
        <v>1450000</v>
      </c>
      <c r="AX16" s="23" t="n">
        <v>28</v>
      </c>
      <c r="AY16" s="22" t="n">
        <v>0</v>
      </c>
      <c r="AZ16" s="23" t="n">
        <v>0</v>
      </c>
      <c r="BA16" s="12" t="n">
        <v>0.2464</v>
      </c>
      <c r="BB16" s="23" t="n">
        <f aca="false">IF(BA16&lt;35%,0,IF(BA16&lt;40%,7,IF(BA16&lt;45%,10,15)))</f>
        <v>0</v>
      </c>
      <c r="BC16" s="12" t="n">
        <v>0.7975</v>
      </c>
      <c r="BD16" s="23" t="n">
        <f aca="false">IF(BC16&lt;30%,0,IF(BC16&lt;40%,7,IF(BC16&lt;50%,10,15)))</f>
        <v>15</v>
      </c>
      <c r="BE16" s="12" t="n">
        <v>0.8</v>
      </c>
      <c r="BF16" s="23" t="n">
        <f aca="false">IF(BE16&lt;60%,0,IF(BE16&lt;70%,2,IF(BE16&lt;80%,6,10)))</f>
        <v>10</v>
      </c>
      <c r="BG16" s="12"/>
      <c r="BH16" s="23" t="n">
        <v>5</v>
      </c>
      <c r="BI16" s="22" t="n">
        <v>0</v>
      </c>
      <c r="BJ16" s="23" t="n">
        <v>0</v>
      </c>
      <c r="BK16" s="12" t="n">
        <v>0.333</v>
      </c>
      <c r="BL16" s="23" t="n">
        <v>4</v>
      </c>
      <c r="BM16" s="22" t="n">
        <v>1</v>
      </c>
      <c r="BN16" s="23" t="n">
        <v>1</v>
      </c>
      <c r="BO16" s="22" t="n">
        <v>0</v>
      </c>
      <c r="BP16" s="23" t="n">
        <v>0</v>
      </c>
      <c r="BQ16" s="22" t="n">
        <v>0</v>
      </c>
      <c r="BR16" s="23" t="n">
        <v>0</v>
      </c>
      <c r="BS16" s="26" t="n">
        <f aca="false">H16+J16+L16+N16+P16+R16+T16+V16+X16+Z16+AB16+AD16+AF16+AH16+AJ16+AL16+AN16+AP16+AR16+AT16+AV16+AX16+AZ16+BB16+BD16+BF16+BH16+BJ16+BL16+BN16+BP16+BR16</f>
        <v>168</v>
      </c>
    </row>
    <row r="17" customFormat="false" ht="112.5" hidden="false" customHeight="false" outlineLevel="0" collapsed="false">
      <c r="A17" s="7" t="n">
        <v>15</v>
      </c>
      <c r="B17" s="21" t="s">
        <v>118</v>
      </c>
      <c r="C17" s="9" t="s">
        <v>119</v>
      </c>
      <c r="D17" s="9" t="s">
        <v>120</v>
      </c>
      <c r="E17" s="21" t="s">
        <v>68</v>
      </c>
      <c r="F17" s="21" t="s">
        <v>121</v>
      </c>
      <c r="G17" s="22" t="n">
        <v>59</v>
      </c>
      <c r="H17" s="23" t="n">
        <f aca="false">IF(G17&lt;60,0,IF(G17&lt;65,5,IF(G17&lt;89,10,23)))</f>
        <v>0</v>
      </c>
      <c r="I17" s="24" t="n">
        <v>1</v>
      </c>
      <c r="J17" s="23" t="n">
        <f aca="false">IF(I17=100%,3,0)</f>
        <v>3</v>
      </c>
      <c r="K17" s="22" t="n">
        <v>4.1</v>
      </c>
      <c r="L17" s="23" t="n">
        <f aca="false">IF(K17&lt;1.6,0,IF(K17&lt;2.1,3,IF(K17&lt;3.1,4,5)))</f>
        <v>5</v>
      </c>
      <c r="M17" s="24" t="n">
        <v>0.09</v>
      </c>
      <c r="N17" s="23" t="n">
        <f aca="false">IF(M17&lt;10%,0,IF(M17&lt;29%,3,IF(M17&lt;39%,6,IF(M17&lt;49%,9,12))))</f>
        <v>0</v>
      </c>
      <c r="O17" s="24" t="n">
        <v>0.5</v>
      </c>
      <c r="P17" s="23" t="n">
        <f aca="false">IF(O17&lt;10%,0,IF(O17&lt;20%,2,IF(O17&lt;30%,4,IF(O17&lt;40%,6,IF(O17&lt;50%,8,10)))))</f>
        <v>10</v>
      </c>
      <c r="Q17" s="24" t="n">
        <v>0.09</v>
      </c>
      <c r="R17" s="23" t="n">
        <f aca="false">IF(Q17&lt;10%,0,IF(Q17&lt;20%,2,IF(Q17&lt;30%,4,IF(Q17&lt;40%,6,IF(Q17&lt;50%,8,10)))))</f>
        <v>0</v>
      </c>
      <c r="S17" s="22" t="n">
        <v>2</v>
      </c>
      <c r="T17" s="23" t="n">
        <v>2</v>
      </c>
      <c r="U17" s="12" t="n">
        <v>0.016</v>
      </c>
      <c r="V17" s="23" t="n">
        <v>5</v>
      </c>
      <c r="W17" s="12" t="n">
        <v>0.0845</v>
      </c>
      <c r="X17" s="23" t="n">
        <v>6</v>
      </c>
      <c r="Y17" s="25"/>
      <c r="Z17" s="25"/>
      <c r="AA17" s="12" t="n">
        <v>0.7119</v>
      </c>
      <c r="AB17" s="23" t="n">
        <f aca="false">IF(AA17&lt;50%,0,IF(AA17&lt;60%,5,IF(AA17&lt;70%,7,9)))</f>
        <v>9</v>
      </c>
      <c r="AC17" s="12" t="n">
        <v>0.73</v>
      </c>
      <c r="AD17" s="23" t="n">
        <f aca="false">IF(AC17&gt;=100%,10,-10)</f>
        <v>-10</v>
      </c>
      <c r="AE17" s="25"/>
      <c r="AF17" s="25"/>
      <c r="AG17" s="24" t="n">
        <v>1</v>
      </c>
      <c r="AH17" s="23" t="n">
        <v>5</v>
      </c>
      <c r="AI17" s="12" t="n">
        <v>1</v>
      </c>
      <c r="AJ17" s="23" t="n">
        <f aca="false">IF(AI17&lt;75%,0,IF(AI17&lt;76%,1,IF(AI17&lt;77%,2,IF(AI17&lt;79%,3,IF(AI17&lt;81%,5,IF(AI17&lt;83%,7,IF(AI17&lt;85%,9,IF(AI17&lt;87%,11,IF(AI17&lt;90%,13,15)))))))))</f>
        <v>15</v>
      </c>
      <c r="AK17" s="12" t="n">
        <v>0.6</v>
      </c>
      <c r="AL17" s="23" t="n">
        <f aca="false">IF(AK17&lt;70%,0,IF(AK17&lt;75%,5,IF(AK17&lt;80%,7,IF(AK17&lt;85%,9,IF(AK17&lt;90%,15,20)))))</f>
        <v>0</v>
      </c>
      <c r="AM17" s="23" t="n">
        <v>0</v>
      </c>
      <c r="AN17" s="23" t="n">
        <v>0</v>
      </c>
      <c r="AO17" s="23" t="n">
        <v>0</v>
      </c>
      <c r="AP17" s="23" t="n">
        <v>0</v>
      </c>
      <c r="AQ17" s="10" t="n">
        <v>0</v>
      </c>
      <c r="AR17" s="23" t="n">
        <f aca="false">IF(AQ17&lt;20,0,IF(AQ17&lt;40,5,IF(AQ17&lt;60,10,IF(AQ17&lt;80,15,IF(AQ17&lt;100,20,25)))))</f>
        <v>0</v>
      </c>
      <c r="AS17" s="10" t="n">
        <v>0</v>
      </c>
      <c r="AT17" s="23" t="n">
        <f aca="false">IF(AS17&lt;60,0,IF(AS17&lt;80,10,IF(AS17&lt;100,20,30)))</f>
        <v>0</v>
      </c>
      <c r="AU17" s="10" t="n">
        <v>214</v>
      </c>
      <c r="AV17" s="23" t="n">
        <f aca="false">IF(AU17&gt;300,5,0)</f>
        <v>0</v>
      </c>
      <c r="AW17" s="22" t="n">
        <v>0</v>
      </c>
      <c r="AX17" s="23" t="n">
        <v>0</v>
      </c>
      <c r="AY17" s="22" t="n">
        <v>0</v>
      </c>
      <c r="AZ17" s="23" t="n">
        <v>0</v>
      </c>
      <c r="BA17" s="12" t="n">
        <v>0</v>
      </c>
      <c r="BB17" s="23" t="n">
        <f aca="false">IF(BA17&lt;35%,0,IF(BA17&lt;40%,7,IF(BA17&lt;45%,10,15)))</f>
        <v>0</v>
      </c>
      <c r="BC17" s="12" t="n">
        <v>0.3429</v>
      </c>
      <c r="BD17" s="23" t="n">
        <f aca="false">IF(BC17&lt;30%,0,IF(BC17&lt;40%,7,IF(BC17&lt;50%,10,15)))</f>
        <v>7</v>
      </c>
      <c r="BE17" s="12" t="n">
        <v>0.8333</v>
      </c>
      <c r="BF17" s="23" t="n">
        <f aca="false">IF(BE17&lt;60%,0,IF(BE17&lt;70%,2,IF(BE17&lt;80%,6,10)))</f>
        <v>10</v>
      </c>
      <c r="BG17" s="12"/>
      <c r="BH17" s="23" t="n">
        <v>5</v>
      </c>
      <c r="BI17" s="22" t="n">
        <v>0</v>
      </c>
      <c r="BJ17" s="23" t="n">
        <v>0</v>
      </c>
      <c r="BK17" s="12" t="n">
        <v>0.333</v>
      </c>
      <c r="BL17" s="23" t="n">
        <v>4</v>
      </c>
      <c r="BM17" s="22" t="n">
        <v>0</v>
      </c>
      <c r="BN17" s="23" t="n">
        <v>0</v>
      </c>
      <c r="BO17" s="22" t="n">
        <v>0</v>
      </c>
      <c r="BP17" s="23" t="n">
        <v>0</v>
      </c>
      <c r="BQ17" s="22" t="n">
        <v>0</v>
      </c>
      <c r="BR17" s="23" t="n">
        <v>0</v>
      </c>
      <c r="BS17" s="26" t="n">
        <f aca="false">H17+J17+L17+N17+P17+R17+T17+V17+X17+Z17+AB17+AD17+AF17+AH17+AJ17+AL17+AN17+AP17+AR17+AT17+AV17+AX17+AZ17+BB17+BD17+BF17+BH17+BJ17+BL17+BN17+BP17+BR17</f>
        <v>76</v>
      </c>
    </row>
    <row r="18" customFormat="false" ht="90" hidden="false" customHeight="false" outlineLevel="0" collapsed="false">
      <c r="A18" s="7" t="n">
        <v>16</v>
      </c>
      <c r="B18" s="21" t="s">
        <v>122</v>
      </c>
      <c r="C18" s="9" t="s">
        <v>123</v>
      </c>
      <c r="D18" s="9" t="s">
        <v>124</v>
      </c>
      <c r="E18" s="21" t="s">
        <v>83</v>
      </c>
      <c r="F18" s="21" t="s">
        <v>125</v>
      </c>
      <c r="G18" s="22" t="n">
        <v>0</v>
      </c>
      <c r="H18" s="23" t="n">
        <f aca="false">IF(G18&lt;60,0,IF(G18&lt;65,5,IF(G18&lt;89,10,23)))</f>
        <v>0</v>
      </c>
      <c r="I18" s="24" t="n">
        <v>0</v>
      </c>
      <c r="J18" s="23" t="n">
        <f aca="false">IF(I18=100%,3,0)</f>
        <v>0</v>
      </c>
      <c r="K18" s="22" t="n">
        <v>0</v>
      </c>
      <c r="L18" s="23" t="n">
        <f aca="false">IF(K18&lt;1.6,0,IF(K18&lt;2.1,3,IF(K18&lt;3.1,4,5)))</f>
        <v>0</v>
      </c>
      <c r="M18" s="24" t="n">
        <v>0</v>
      </c>
      <c r="N18" s="23" t="n">
        <f aca="false">IF(M18&lt;10%,0,IF(M18&lt;29%,3,IF(M18&lt;39%,6,IF(M18&lt;49%,9,12))))</f>
        <v>0</v>
      </c>
      <c r="O18" s="24" t="n">
        <v>0</v>
      </c>
      <c r="P18" s="23" t="n">
        <f aca="false">IF(O18&lt;10%,0,IF(O18&lt;20%,2,IF(O18&lt;30%,4,IF(O18&lt;40%,6,IF(O18&lt;50%,8,10)))))</f>
        <v>0</v>
      </c>
      <c r="Q18" s="24" t="n">
        <v>0</v>
      </c>
      <c r="R18" s="23" t="n">
        <f aca="false">IF(Q18&lt;10%,0,IF(Q18&lt;20%,2,IF(Q18&lt;30%,4,IF(Q18&lt;40%,6,IF(Q18&lt;50%,8,10)))))</f>
        <v>0</v>
      </c>
      <c r="S18" s="22" t="n">
        <v>0</v>
      </c>
      <c r="T18" s="23" t="n">
        <v>0</v>
      </c>
      <c r="U18" s="12" t="n">
        <v>0</v>
      </c>
      <c r="V18" s="23" t="n">
        <v>0</v>
      </c>
      <c r="W18" s="12" t="n">
        <v>0</v>
      </c>
      <c r="X18" s="23" t="n">
        <v>0</v>
      </c>
      <c r="Y18" s="25"/>
      <c r="Z18" s="25"/>
      <c r="AA18" s="12" t="n">
        <v>0.729</v>
      </c>
      <c r="AB18" s="23" t="n">
        <f aca="false">IF(AA18&lt;50%,0,IF(AA18&lt;60%,5,IF(AA18&lt;70%,7,9)))</f>
        <v>9</v>
      </c>
      <c r="AC18" s="12" t="n">
        <v>1</v>
      </c>
      <c r="AD18" s="23" t="n">
        <f aca="false">IF(AC18&gt;=100%,10,-10)</f>
        <v>10</v>
      </c>
      <c r="AE18" s="25"/>
      <c r="AF18" s="25"/>
      <c r="AG18" s="24" t="n">
        <v>1</v>
      </c>
      <c r="AH18" s="23" t="n">
        <v>5</v>
      </c>
      <c r="AI18" s="12" t="n">
        <v>0</v>
      </c>
      <c r="AJ18" s="23" t="n">
        <f aca="false">IF(AI18&lt;75%,0,IF(AI18&lt;76%,1,IF(AI18&lt;77%,2,IF(AI18&lt;79%,3,IF(AI18&lt;81%,5,IF(AI18&lt;83%,7,IF(AI18&lt;85%,9,IF(AI18&lt;87%,11,IF(AI18&lt;90%,13,15)))))))))</f>
        <v>0</v>
      </c>
      <c r="AK18" s="12" t="n">
        <v>0</v>
      </c>
      <c r="AL18" s="23" t="n">
        <f aca="false">IF(AK18&lt;70%,0,IF(AK18&lt;75%,5,IF(AK18&lt;80%,7,IF(AK18&lt;85%,9,IF(AK18&lt;90%,15,20)))))</f>
        <v>0</v>
      </c>
      <c r="AM18" s="23" t="n">
        <v>0</v>
      </c>
      <c r="AN18" s="23" t="n">
        <v>0</v>
      </c>
      <c r="AO18" s="23" t="n">
        <v>0</v>
      </c>
      <c r="AP18" s="23" t="n">
        <v>0</v>
      </c>
      <c r="AQ18" s="10" t="n">
        <v>20</v>
      </c>
      <c r="AR18" s="23" t="n">
        <f aca="false">IF(AQ18&lt;20,0,IF(AQ18&lt;40,5,IF(AQ18&lt;60,10,IF(AQ18&lt;80,15,IF(AQ18&lt;100,20,25)))))</f>
        <v>5</v>
      </c>
      <c r="AS18" s="10" t="n">
        <v>210</v>
      </c>
      <c r="AT18" s="23" t="n">
        <f aca="false">IF(AS18&lt;60,0,IF(AS18&lt;80,10,IF(AS18&lt;100,20,30)))</f>
        <v>30</v>
      </c>
      <c r="AU18" s="10" t="n">
        <v>380</v>
      </c>
      <c r="AV18" s="23" t="n">
        <f aca="false">IF(AU18&gt;300,5,0)</f>
        <v>5</v>
      </c>
      <c r="AW18" s="22" t="n">
        <v>0</v>
      </c>
      <c r="AX18" s="23" t="n">
        <v>0</v>
      </c>
      <c r="AY18" s="22" t="n">
        <v>0</v>
      </c>
      <c r="AZ18" s="23" t="n">
        <v>0</v>
      </c>
      <c r="BA18" s="12" t="n">
        <v>0</v>
      </c>
      <c r="BB18" s="23" t="n">
        <f aca="false">IF(BA18&lt;35%,0,IF(BA18&lt;40%,7,IF(BA18&lt;45%,10,15)))</f>
        <v>0</v>
      </c>
      <c r="BC18" s="12" t="n">
        <v>0.1</v>
      </c>
      <c r="BD18" s="23" t="n">
        <f aca="false">IF(BC18&lt;30%,0,IF(BC18&lt;40%,7,IF(BC18&lt;50%,10,15)))</f>
        <v>0</v>
      </c>
      <c r="BE18" s="12" t="n">
        <v>0.8182</v>
      </c>
      <c r="BF18" s="23" t="n">
        <f aca="false">IF(BE18&lt;60%,0,IF(BE18&lt;70%,2,IF(BE18&lt;80%,6,10)))</f>
        <v>10</v>
      </c>
      <c r="BG18" s="12"/>
      <c r="BH18" s="23"/>
      <c r="BI18" s="22" t="n">
        <v>0</v>
      </c>
      <c r="BJ18" s="23" t="n">
        <v>0</v>
      </c>
      <c r="BK18" s="12" t="n">
        <v>0.363</v>
      </c>
      <c r="BL18" s="23" t="n">
        <v>4</v>
      </c>
      <c r="BM18" s="22" t="n">
        <v>0</v>
      </c>
      <c r="BN18" s="23" t="n">
        <v>0</v>
      </c>
      <c r="BO18" s="22" t="n">
        <v>0</v>
      </c>
      <c r="BP18" s="23" t="n">
        <v>0</v>
      </c>
      <c r="BQ18" s="22" t="n">
        <v>0</v>
      </c>
      <c r="BR18" s="23" t="n">
        <v>0</v>
      </c>
      <c r="BS18" s="26" t="n">
        <f aca="false">H18+J18+L18+N18+P18+R18+T18+V18+X18+Z18+AB18+AD18+AF18+AH18+AJ18+AL18+AN18+AP18+AR18+AT18+AV18+AX18+AZ18+BB18+BD18+BF18+BH18+BJ18+BL18+BN18+BP18+BR18</f>
        <v>78</v>
      </c>
    </row>
    <row r="19" customFormat="false" ht="90" hidden="false" customHeight="false" outlineLevel="0" collapsed="false">
      <c r="A19" s="7" t="n">
        <v>17</v>
      </c>
      <c r="B19" s="21" t="s">
        <v>126</v>
      </c>
      <c r="C19" s="9" t="s">
        <v>127</v>
      </c>
      <c r="D19" s="9" t="s">
        <v>128</v>
      </c>
      <c r="E19" s="21" t="s">
        <v>83</v>
      </c>
      <c r="F19" s="21" t="s">
        <v>129</v>
      </c>
      <c r="G19" s="22" t="n">
        <v>0</v>
      </c>
      <c r="H19" s="23" t="n">
        <f aca="false">IF(G19&lt;60,0,IF(G19&lt;65,5,IF(G19&lt;89,10,23)))</f>
        <v>0</v>
      </c>
      <c r="I19" s="24" t="n">
        <v>0</v>
      </c>
      <c r="J19" s="23" t="n">
        <f aca="false">IF(I19=100%,3,0)</f>
        <v>0</v>
      </c>
      <c r="K19" s="22" t="n">
        <v>0</v>
      </c>
      <c r="L19" s="23" t="n">
        <f aca="false">IF(K19&lt;1.6,0,IF(K19&lt;2.1,3,IF(K19&lt;3.1,4,5)))</f>
        <v>0</v>
      </c>
      <c r="M19" s="24" t="n">
        <v>0</v>
      </c>
      <c r="N19" s="23" t="n">
        <f aca="false">IF(M19&lt;10%,0,IF(M19&lt;29%,3,IF(M19&lt;39%,6,IF(M19&lt;49%,9,12))))</f>
        <v>0</v>
      </c>
      <c r="O19" s="24" t="n">
        <v>0</v>
      </c>
      <c r="P19" s="23" t="n">
        <f aca="false">IF(O19&lt;10%,0,IF(O19&lt;20%,2,IF(O19&lt;30%,4,IF(O19&lt;40%,6,IF(O19&lt;50%,8,10)))))</f>
        <v>0</v>
      </c>
      <c r="Q19" s="24" t="n">
        <v>0</v>
      </c>
      <c r="R19" s="23" t="n">
        <f aca="false">IF(Q19&lt;10%,0,IF(Q19&lt;20%,2,IF(Q19&lt;30%,4,IF(Q19&lt;40%,6,IF(Q19&lt;50%,8,10)))))</f>
        <v>0</v>
      </c>
      <c r="S19" s="22" t="n">
        <v>0</v>
      </c>
      <c r="T19" s="23" t="n">
        <v>0</v>
      </c>
      <c r="U19" s="12" t="n">
        <v>0</v>
      </c>
      <c r="V19" s="23" t="n">
        <v>0</v>
      </c>
      <c r="W19" s="12" t="n">
        <v>0</v>
      </c>
      <c r="X19" s="23" t="n">
        <v>0</v>
      </c>
      <c r="Y19" s="25"/>
      <c r="Z19" s="25"/>
      <c r="AA19" s="12" t="n">
        <v>0.813</v>
      </c>
      <c r="AB19" s="23" t="n">
        <f aca="false">IF(AA19&lt;50%,0,IF(AA19&lt;60%,5,IF(AA19&lt;70%,7,9)))</f>
        <v>9</v>
      </c>
      <c r="AC19" s="12" t="n">
        <v>1</v>
      </c>
      <c r="AD19" s="23" t="n">
        <f aca="false">IF(AC19&gt;=100%,10,-10)</f>
        <v>10</v>
      </c>
      <c r="AE19" s="25"/>
      <c r="AF19" s="25"/>
      <c r="AG19" s="24" t="n">
        <v>1</v>
      </c>
      <c r="AH19" s="23" t="n">
        <v>5</v>
      </c>
      <c r="AI19" s="12" t="n">
        <v>0</v>
      </c>
      <c r="AJ19" s="23" t="n">
        <f aca="false">IF(AI19&lt;75%,0,IF(AI19&lt;76%,1,IF(AI19&lt;77%,2,IF(AI19&lt;79%,3,IF(AI19&lt;81%,5,IF(AI19&lt;83%,7,IF(AI19&lt;85%,9,IF(AI19&lt;87%,11,IF(AI19&lt;90%,13,15)))))))))</f>
        <v>0</v>
      </c>
      <c r="AK19" s="12" t="n">
        <v>0</v>
      </c>
      <c r="AL19" s="23" t="n">
        <f aca="false">IF(AK19&lt;70%,0,IF(AK19&lt;75%,5,IF(AK19&lt;80%,7,IF(AK19&lt;85%,9,IF(AK19&lt;90%,15,20)))))</f>
        <v>0</v>
      </c>
      <c r="AM19" s="23" t="n">
        <v>0</v>
      </c>
      <c r="AN19" s="23" t="n">
        <v>0</v>
      </c>
      <c r="AO19" s="23" t="n">
        <v>0</v>
      </c>
      <c r="AP19" s="23" t="n">
        <v>0</v>
      </c>
      <c r="AQ19" s="10" t="n">
        <v>11</v>
      </c>
      <c r="AR19" s="23" t="n">
        <f aca="false">IF(AQ19&lt;20,0,IF(AQ19&lt;40,5,IF(AQ19&lt;60,10,IF(AQ19&lt;80,15,IF(AQ19&lt;100,20,25)))))</f>
        <v>0</v>
      </c>
      <c r="AS19" s="10" t="n">
        <v>155</v>
      </c>
      <c r="AT19" s="23" t="n">
        <f aca="false">IF(AS19&lt;60,0,IF(AS19&lt;80,10,IF(AS19&lt;100,20,30)))</f>
        <v>30</v>
      </c>
      <c r="AU19" s="10" t="n">
        <v>222</v>
      </c>
      <c r="AV19" s="23" t="n">
        <f aca="false">IF(AU19&gt;300,5,0)</f>
        <v>0</v>
      </c>
      <c r="AW19" s="22" t="n">
        <v>0</v>
      </c>
      <c r="AX19" s="23" t="n">
        <v>0</v>
      </c>
      <c r="AY19" s="22" t="n">
        <v>0</v>
      </c>
      <c r="AZ19" s="23" t="n">
        <v>0</v>
      </c>
      <c r="BA19" s="12" t="n">
        <v>0.25</v>
      </c>
      <c r="BB19" s="23" t="n">
        <f aca="false">IF(BA19&lt;35%,0,IF(BA19&lt;40%,7,IF(BA19&lt;45%,10,15)))</f>
        <v>0</v>
      </c>
      <c r="BC19" s="12" t="n">
        <v>0.25</v>
      </c>
      <c r="BD19" s="23" t="n">
        <f aca="false">IF(BC19&lt;30%,0,IF(BC19&lt;40%,7,IF(BC19&lt;50%,10,15)))</f>
        <v>0</v>
      </c>
      <c r="BE19" s="12" t="n">
        <v>0.6667</v>
      </c>
      <c r="BF19" s="23" t="n">
        <f aca="false">IF(BE19&lt;60%,0,IF(BE19&lt;70%,2,IF(BE19&lt;80%,6,10)))</f>
        <v>2</v>
      </c>
      <c r="BG19" s="12"/>
      <c r="BH19" s="23"/>
      <c r="BI19" s="22" t="n">
        <v>0</v>
      </c>
      <c r="BJ19" s="23" t="n">
        <v>0</v>
      </c>
      <c r="BK19" s="12" t="n">
        <v>1</v>
      </c>
      <c r="BL19" s="23" t="n">
        <v>10</v>
      </c>
      <c r="BM19" s="22" t="n">
        <v>10</v>
      </c>
      <c r="BN19" s="23" t="n">
        <v>10</v>
      </c>
      <c r="BO19" s="22" t="n">
        <v>0</v>
      </c>
      <c r="BP19" s="23" t="n">
        <v>0</v>
      </c>
      <c r="BQ19" s="22" t="n">
        <v>0</v>
      </c>
      <c r="BR19" s="23" t="n">
        <v>0</v>
      </c>
      <c r="BS19" s="26" t="n">
        <f aca="false">H19+J19+L19+N19+P19+R19+T19+V19+X19+Z19+AB19+AD19+AF19+AH19+AJ19+AL19+AN19+AP19+AR19+AT19+AV19+AX19+AZ19+BB19+BD19+BF19+BH19+BJ19+BL19+BN19+BP19+BR19</f>
        <v>76</v>
      </c>
    </row>
    <row r="20" customFormat="false" ht="90" hidden="false" customHeight="false" outlineLevel="0" collapsed="false">
      <c r="A20" s="7" t="n">
        <v>18</v>
      </c>
      <c r="B20" s="21" t="s">
        <v>130</v>
      </c>
      <c r="C20" s="9" t="s">
        <v>131</v>
      </c>
      <c r="D20" s="9" t="s">
        <v>132</v>
      </c>
      <c r="E20" s="21" t="s">
        <v>83</v>
      </c>
      <c r="F20" s="21" t="s">
        <v>133</v>
      </c>
      <c r="G20" s="22" t="n">
        <v>0</v>
      </c>
      <c r="H20" s="23" t="n">
        <f aca="false">IF(G20&lt;60,0,IF(G20&lt;65,5,IF(G20&lt;89,10,23)))</f>
        <v>0</v>
      </c>
      <c r="I20" s="24" t="n">
        <v>0</v>
      </c>
      <c r="J20" s="23" t="n">
        <f aca="false">IF(I20=100%,3,0)</f>
        <v>0</v>
      </c>
      <c r="K20" s="22" t="n">
        <v>0</v>
      </c>
      <c r="L20" s="23" t="n">
        <f aca="false">IF(K20&lt;1.6,0,IF(K20&lt;2.1,3,IF(K20&lt;3.1,4,5)))</f>
        <v>0</v>
      </c>
      <c r="M20" s="24" t="n">
        <v>0</v>
      </c>
      <c r="N20" s="23" t="n">
        <f aca="false">IF(M20&lt;10%,0,IF(M20&lt;29%,3,IF(M20&lt;39%,6,IF(M20&lt;49%,9,12))))</f>
        <v>0</v>
      </c>
      <c r="O20" s="24" t="n">
        <v>0</v>
      </c>
      <c r="P20" s="23" t="n">
        <f aca="false">IF(O20&lt;10%,0,IF(O20&lt;20%,2,IF(O20&lt;30%,4,IF(O20&lt;40%,6,IF(O20&lt;50%,8,10)))))</f>
        <v>0</v>
      </c>
      <c r="Q20" s="24" t="n">
        <v>0</v>
      </c>
      <c r="R20" s="23" t="n">
        <f aca="false">IF(Q20&lt;10%,0,IF(Q20&lt;20%,2,IF(Q20&lt;30%,4,IF(Q20&lt;40%,6,IF(Q20&lt;50%,8,10)))))</f>
        <v>0</v>
      </c>
      <c r="S20" s="22" t="n">
        <v>0</v>
      </c>
      <c r="T20" s="23" t="n">
        <v>0</v>
      </c>
      <c r="U20" s="12" t="n">
        <v>0</v>
      </c>
      <c r="V20" s="23" t="n">
        <v>0</v>
      </c>
      <c r="W20" s="12" t="n">
        <v>0</v>
      </c>
      <c r="X20" s="23" t="n">
        <v>0</v>
      </c>
      <c r="Y20" s="25"/>
      <c r="Z20" s="25"/>
      <c r="AA20" s="12" t="n">
        <v>0.81</v>
      </c>
      <c r="AB20" s="23" t="n">
        <f aca="false">IF(AA20&lt;50%,0,IF(AA20&lt;60%,5,IF(AA20&lt;70%,7,9)))</f>
        <v>9</v>
      </c>
      <c r="AC20" s="12" t="n">
        <v>1</v>
      </c>
      <c r="AD20" s="23" t="n">
        <f aca="false">IF(AC20&gt;=100%,10,-10)</f>
        <v>10</v>
      </c>
      <c r="AE20" s="25"/>
      <c r="AF20" s="25"/>
      <c r="AG20" s="24" t="n">
        <v>1</v>
      </c>
      <c r="AH20" s="23" t="n">
        <v>5</v>
      </c>
      <c r="AI20" s="12" t="n">
        <v>0</v>
      </c>
      <c r="AJ20" s="23" t="n">
        <f aca="false">IF(AI20&lt;75%,0,IF(AI20&lt;76%,1,IF(AI20&lt;77%,2,IF(AI20&lt;79%,3,IF(AI20&lt;81%,5,IF(AI20&lt;83%,7,IF(AI20&lt;85%,9,IF(AI20&lt;87%,11,IF(AI20&lt;90%,13,15)))))))))</f>
        <v>0</v>
      </c>
      <c r="AK20" s="12" t="n">
        <v>0</v>
      </c>
      <c r="AL20" s="23" t="n">
        <f aca="false">IF(AK20&lt;70%,0,IF(AK20&lt;75%,5,IF(AK20&lt;80%,7,IF(AK20&lt;85%,9,IF(AK20&lt;90%,15,20)))))</f>
        <v>0</v>
      </c>
      <c r="AM20" s="23" t="n">
        <v>0</v>
      </c>
      <c r="AN20" s="23" t="n">
        <v>0</v>
      </c>
      <c r="AO20" s="23" t="n">
        <v>0</v>
      </c>
      <c r="AP20" s="23" t="n">
        <v>0</v>
      </c>
      <c r="AQ20" s="10" t="n">
        <v>14</v>
      </c>
      <c r="AR20" s="23" t="n">
        <f aca="false">IF(AQ20&lt;20,0,IF(AQ20&lt;40,5,IF(AQ20&lt;60,10,IF(AQ20&lt;80,15,IF(AQ20&lt;100,20,25)))))</f>
        <v>0</v>
      </c>
      <c r="AS20" s="10" t="n">
        <v>50</v>
      </c>
      <c r="AT20" s="23" t="n">
        <f aca="false">IF(AS20&lt;60,0,IF(AS20&lt;80,10,IF(AS20&lt;100,20,30)))</f>
        <v>0</v>
      </c>
      <c r="AU20" s="10" t="n">
        <v>250</v>
      </c>
      <c r="AV20" s="23" t="n">
        <f aca="false">IF(AU20&gt;300,5,0)</f>
        <v>0</v>
      </c>
      <c r="AW20" s="22" t="n">
        <v>0</v>
      </c>
      <c r="AX20" s="23" t="n">
        <v>0</v>
      </c>
      <c r="AY20" s="22" t="n">
        <v>0</v>
      </c>
      <c r="AZ20" s="23" t="n">
        <v>0</v>
      </c>
      <c r="BA20" s="12" t="n">
        <v>0</v>
      </c>
      <c r="BB20" s="23" t="n">
        <f aca="false">IF(BA20&lt;35%,0,IF(BA20&lt;40%,7,IF(BA20&lt;45%,10,15)))</f>
        <v>0</v>
      </c>
      <c r="BC20" s="12" t="n">
        <v>0</v>
      </c>
      <c r="BD20" s="23" t="n">
        <f aca="false">IF(BC20&lt;30%,0,IF(BC20&lt;40%,7,IF(BC20&lt;50%,10,15)))</f>
        <v>0</v>
      </c>
      <c r="BE20" s="12" t="n">
        <v>1</v>
      </c>
      <c r="BF20" s="23" t="n">
        <f aca="false">IF(BE20&lt;60%,0,IF(BE20&lt;70%,2,IF(BE20&lt;80%,6,10)))</f>
        <v>10</v>
      </c>
      <c r="BG20" s="12"/>
      <c r="BH20" s="23"/>
      <c r="BI20" s="22" t="n">
        <v>0</v>
      </c>
      <c r="BJ20" s="23" t="n">
        <v>0</v>
      </c>
      <c r="BK20" s="12" t="n">
        <v>1</v>
      </c>
      <c r="BL20" s="23" t="n">
        <v>10</v>
      </c>
      <c r="BM20" s="22" t="n">
        <v>4</v>
      </c>
      <c r="BN20" s="23" t="n">
        <v>4</v>
      </c>
      <c r="BO20" s="22" t="n">
        <v>0</v>
      </c>
      <c r="BP20" s="23" t="n">
        <v>0</v>
      </c>
      <c r="BQ20" s="22" t="n">
        <v>0</v>
      </c>
      <c r="BR20" s="23" t="n">
        <v>0</v>
      </c>
      <c r="BS20" s="26" t="n">
        <f aca="false">H20+J20+L20+N20+P20+R20+T20+V20+X20+Z20+AB20+AD20+AF20+AH20+AJ20+AL20+AN20+AP20+AR20+AT20+AV20+AX20+AZ20+BB20+BD20+BF20+BH20+BJ20+BL20+BN20+BP20+BR20</f>
        <v>48</v>
      </c>
    </row>
    <row r="21" customFormat="false" ht="90" hidden="false" customHeight="false" outlineLevel="0" collapsed="false">
      <c r="A21" s="7" t="n">
        <v>19</v>
      </c>
      <c r="B21" s="21" t="s">
        <v>134</v>
      </c>
      <c r="C21" s="9" t="s">
        <v>135</v>
      </c>
      <c r="D21" s="9" t="s">
        <v>136</v>
      </c>
      <c r="E21" s="21" t="s">
        <v>83</v>
      </c>
      <c r="F21" s="21" t="s">
        <v>137</v>
      </c>
      <c r="G21" s="22" t="n">
        <v>60</v>
      </c>
      <c r="H21" s="23" t="n">
        <f aca="false">IF(G21&lt;60,0,IF(G21&lt;65,5,IF(G21&lt;89,10,23)))</f>
        <v>5</v>
      </c>
      <c r="I21" s="24" t="n">
        <v>1</v>
      </c>
      <c r="J21" s="23" t="n">
        <f aca="false">IF(I21=100%,3,0)</f>
        <v>3</v>
      </c>
      <c r="K21" s="22" t="n">
        <v>4.1</v>
      </c>
      <c r="L21" s="23" t="n">
        <f aca="false">IF(K21&lt;1.6,0,IF(K21&lt;2.1,3,IF(K21&lt;3.1,4,5)))</f>
        <v>5</v>
      </c>
      <c r="M21" s="12" t="n">
        <f aca="false">(20%+66.7%)/2</f>
        <v>0.4335</v>
      </c>
      <c r="N21" s="23" t="n">
        <f aca="false">IF(M21&lt;10%,0,IF(M21&lt;29%,3,IF(M21&lt;39%,6,IF(M21&lt;49%,9,12))))</f>
        <v>9</v>
      </c>
      <c r="O21" s="24" t="n">
        <v>0.3</v>
      </c>
      <c r="P21" s="23" t="n">
        <f aca="false">IF(O21&lt;10%,0,IF(O21&lt;20%,2,IF(O21&lt;30%,4,IF(O21&lt;40%,6,IF(O21&lt;50%,8,10)))))</f>
        <v>6</v>
      </c>
      <c r="Q21" s="24" t="n">
        <v>0.09</v>
      </c>
      <c r="R21" s="23" t="n">
        <f aca="false">IF(Q21&lt;10%,0,IF(Q21&lt;20%,2,IF(Q21&lt;30%,4,IF(Q21&lt;40%,6,IF(Q21&lt;50%,8,10)))))</f>
        <v>0</v>
      </c>
      <c r="S21" s="22" t="n">
        <v>1</v>
      </c>
      <c r="T21" s="23" t="n">
        <v>1</v>
      </c>
      <c r="U21" s="12" t="n">
        <v>0.055</v>
      </c>
      <c r="V21" s="23" t="n">
        <v>5</v>
      </c>
      <c r="W21" s="12" t="n">
        <v>0.1035</v>
      </c>
      <c r="X21" s="23" t="n">
        <v>6</v>
      </c>
      <c r="Y21" s="25"/>
      <c r="Z21" s="25"/>
      <c r="AA21" s="12" t="n">
        <f aca="false">(79.2%+84.03%+87.47%+80.12%+70.1%+78%+88.8%+81.42%+80.82%+83.95%+93.96%+84.81%+90.45%+83.7%+79.31%)/15</f>
        <v>0.83076</v>
      </c>
      <c r="AB21" s="23" t="n">
        <f aca="false">IF(AA21&lt;50%,0,IF(AA21&lt;60%,5,IF(AA21&lt;70%,7,9)))</f>
        <v>9</v>
      </c>
      <c r="AC21" s="12" t="n">
        <v>0.691</v>
      </c>
      <c r="AD21" s="23" t="n">
        <f aca="false">IF(AC21&gt;=100%,10,-10)</f>
        <v>-10</v>
      </c>
      <c r="AE21" s="25"/>
      <c r="AF21" s="25"/>
      <c r="AG21" s="24" t="n">
        <v>1</v>
      </c>
      <c r="AH21" s="23" t="n">
        <v>5</v>
      </c>
      <c r="AI21" s="12" t="n">
        <v>1</v>
      </c>
      <c r="AJ21" s="23" t="n">
        <f aca="false">IF(AI21&lt;75%,0,IF(AI21&lt;76%,1,IF(AI21&lt;77%,2,IF(AI21&lt;79%,3,IF(AI21&lt;81%,5,IF(AI21&lt;83%,7,IF(AI21&lt;85%,9,IF(AI21&lt;87%,11,IF(AI21&lt;90%,13,15)))))))))</f>
        <v>15</v>
      </c>
      <c r="AK21" s="12" t="n">
        <v>0.72</v>
      </c>
      <c r="AL21" s="23" t="n">
        <f aca="false">IF(AK21&lt;70%,0,IF(AK21&lt;75%,5,IF(AK21&lt;80%,7,IF(AK21&lt;85%,9,IF(AK21&lt;90%,15,20)))))</f>
        <v>5</v>
      </c>
      <c r="AM21" s="23" t="n">
        <v>0</v>
      </c>
      <c r="AN21" s="23" t="n">
        <v>0</v>
      </c>
      <c r="AO21" s="23" t="n">
        <v>0</v>
      </c>
      <c r="AP21" s="23" t="n">
        <v>0</v>
      </c>
      <c r="AQ21" s="10" t="n">
        <v>40</v>
      </c>
      <c r="AR21" s="23" t="n">
        <f aca="false">IF(AQ21&lt;20,0,IF(AQ21&lt;40,5,IF(AQ21&lt;60,10,IF(AQ21&lt;80,15,IF(AQ21&lt;100,20,25)))))</f>
        <v>10</v>
      </c>
      <c r="AS21" s="10" t="n">
        <v>50</v>
      </c>
      <c r="AT21" s="23" t="n">
        <f aca="false">IF(AS21&lt;60,0,IF(AS21&lt;80,10,IF(AS21&lt;100,20,30)))</f>
        <v>0</v>
      </c>
      <c r="AU21" s="10" t="n">
        <v>511</v>
      </c>
      <c r="AV21" s="23" t="n">
        <f aca="false">IF(AU21&gt;300,5,0)</f>
        <v>5</v>
      </c>
      <c r="AW21" s="22" t="n">
        <v>0</v>
      </c>
      <c r="AX21" s="23" t="n">
        <v>0</v>
      </c>
      <c r="AY21" s="22" t="n">
        <v>0</v>
      </c>
      <c r="AZ21" s="23" t="n">
        <v>0</v>
      </c>
      <c r="BA21" s="12" t="n">
        <v>0.1636</v>
      </c>
      <c r="BB21" s="23" t="n">
        <f aca="false">IF(BA21&lt;35%,0,IF(BA21&lt;40%,7,IF(BA21&lt;45%,10,15)))</f>
        <v>0</v>
      </c>
      <c r="BC21" s="12" t="n">
        <v>0.3679</v>
      </c>
      <c r="BD21" s="23" t="n">
        <f aca="false">IF(BC21&lt;30%,0,IF(BC21&lt;40%,7,IF(BC21&lt;50%,10,15)))</f>
        <v>7</v>
      </c>
      <c r="BE21" s="12" t="n">
        <v>0.625</v>
      </c>
      <c r="BF21" s="23" t="n">
        <f aca="false">IF(BE21&lt;60%,0,IF(BE21&lt;70%,2,IF(BE21&lt;80%,6,10)))</f>
        <v>2</v>
      </c>
      <c r="BG21" s="12"/>
      <c r="BH21" s="23" t="n">
        <v>5</v>
      </c>
      <c r="BI21" s="22" t="n">
        <v>0</v>
      </c>
      <c r="BJ21" s="23" t="n">
        <v>0</v>
      </c>
      <c r="BK21" s="12" t="n">
        <v>0.75</v>
      </c>
      <c r="BL21" s="23" t="n">
        <v>8</v>
      </c>
      <c r="BM21" s="22" t="n">
        <v>4</v>
      </c>
      <c r="BN21" s="23" t="n">
        <v>4</v>
      </c>
      <c r="BO21" s="22" t="n">
        <v>0</v>
      </c>
      <c r="BP21" s="23" t="n">
        <v>0</v>
      </c>
      <c r="BQ21" s="22" t="n">
        <v>0</v>
      </c>
      <c r="BR21" s="23" t="n">
        <v>0</v>
      </c>
      <c r="BS21" s="26" t="n">
        <f aca="false">H21+J21+L21+N21+P21+R21+T21+V21+X21+Z21+AB21+AD21+AF21+AH21+AJ21+AL21+AN21+AP21+AR21+AT21+AV21+AX21+AZ21+BB21+BD21+BF21+BH21+BJ21+BL21+BN21+BP21+BR21</f>
        <v>105</v>
      </c>
    </row>
    <row r="22" customFormat="false" ht="90" hidden="false" customHeight="false" outlineLevel="0" collapsed="false">
      <c r="A22" s="7" t="n">
        <v>20</v>
      </c>
      <c r="B22" s="21" t="s">
        <v>138</v>
      </c>
      <c r="C22" s="9" t="s">
        <v>139</v>
      </c>
      <c r="D22" s="9" t="s">
        <v>140</v>
      </c>
      <c r="E22" s="21" t="s">
        <v>83</v>
      </c>
      <c r="F22" s="21" t="s">
        <v>141</v>
      </c>
      <c r="G22" s="22" t="n">
        <v>59</v>
      </c>
      <c r="H22" s="23" t="n">
        <f aca="false">IF(G22&lt;60,0,IF(G22&lt;65,5,IF(G22&lt;89,10,23)))</f>
        <v>0</v>
      </c>
      <c r="I22" s="24" t="n">
        <v>1</v>
      </c>
      <c r="J22" s="23" t="n">
        <f aca="false">IF(I22=100%,3,0)</f>
        <v>3</v>
      </c>
      <c r="K22" s="22" t="n">
        <v>4.1</v>
      </c>
      <c r="L22" s="23" t="n">
        <f aca="false">IF(K22&lt;1.6,0,IF(K22&lt;2.1,3,IF(K22&lt;3.1,4,5)))</f>
        <v>5</v>
      </c>
      <c r="M22" s="24" t="n">
        <v>0</v>
      </c>
      <c r="N22" s="23" t="n">
        <f aca="false">IF(M22&lt;10%,0,IF(M22&lt;29%,3,IF(M22&lt;39%,6,IF(M22&lt;49%,9,12))))</f>
        <v>0</v>
      </c>
      <c r="O22" s="24" t="n">
        <f aca="false">(56%+52%)/2</f>
        <v>0.54</v>
      </c>
      <c r="P22" s="23" t="n">
        <f aca="false">IF(O22&lt;10%,0,IF(O22&lt;20%,2,IF(O22&lt;30%,4,IF(O22&lt;40%,6,IF(O22&lt;50%,8,10)))))</f>
        <v>10</v>
      </c>
      <c r="Q22" s="24" t="n">
        <v>0.51</v>
      </c>
      <c r="R22" s="23" t="n">
        <f aca="false">IF(Q22&lt;10%,0,IF(Q22&lt;20%,2,IF(Q22&lt;30%,4,IF(Q22&lt;40%,6,IF(Q22&lt;50%,8,10)))))</f>
        <v>10</v>
      </c>
      <c r="S22" s="22" t="n">
        <v>1</v>
      </c>
      <c r="T22" s="23" t="n">
        <v>1</v>
      </c>
      <c r="U22" s="12" t="n">
        <v>0.084</v>
      </c>
      <c r="V22" s="23" t="n">
        <v>5</v>
      </c>
      <c r="W22" s="12" t="n">
        <v>0.0793</v>
      </c>
      <c r="X22" s="23" t="n">
        <v>6</v>
      </c>
      <c r="Y22" s="25"/>
      <c r="Z22" s="25"/>
      <c r="AA22" s="12" t="n">
        <v>0.815</v>
      </c>
      <c r="AB22" s="23" t="n">
        <f aca="false">IF(AA22&lt;50%,0,IF(AA22&lt;60%,5,IF(AA22&lt;70%,7,9)))</f>
        <v>9</v>
      </c>
      <c r="AC22" s="12" t="n">
        <v>1</v>
      </c>
      <c r="AD22" s="23" t="n">
        <f aca="false">IF(AC22&gt;=100%,10,-10)</f>
        <v>10</v>
      </c>
      <c r="AE22" s="25"/>
      <c r="AF22" s="25"/>
      <c r="AG22" s="24" t="n">
        <v>1</v>
      </c>
      <c r="AH22" s="23" t="n">
        <v>5</v>
      </c>
      <c r="AI22" s="12" t="n">
        <v>0.942</v>
      </c>
      <c r="AJ22" s="23" t="n">
        <f aca="false">IF(AI22&lt;75%,0,IF(AI22&lt;76%,1,IF(AI22&lt;77%,2,IF(AI22&lt;79%,3,IF(AI22&lt;81%,5,IF(AI22&lt;83%,7,IF(AI22&lt;85%,9,IF(AI22&lt;87%,11,IF(AI22&lt;90%,13,15)))))))))</f>
        <v>15</v>
      </c>
      <c r="AK22" s="12" t="n">
        <v>0.7775</v>
      </c>
      <c r="AL22" s="23" t="n">
        <f aca="false">IF(AK22&lt;70%,0,IF(AK22&lt;75%,5,IF(AK22&lt;80%,7,IF(AK22&lt;85%,9,IF(AK22&lt;90%,15,20)))))</f>
        <v>7</v>
      </c>
      <c r="AM22" s="23" t="n">
        <v>0</v>
      </c>
      <c r="AN22" s="23" t="n">
        <v>0</v>
      </c>
      <c r="AO22" s="23" t="n">
        <v>0</v>
      </c>
      <c r="AP22" s="23" t="n">
        <v>0</v>
      </c>
      <c r="AQ22" s="10" t="n">
        <v>35</v>
      </c>
      <c r="AR22" s="23" t="n">
        <f aca="false">IF(AQ22&lt;20,0,IF(AQ22&lt;40,5,IF(AQ22&lt;60,10,IF(AQ22&lt;80,15,IF(AQ22&lt;100,20,25)))))</f>
        <v>5</v>
      </c>
      <c r="AS22" s="10" t="n">
        <v>70</v>
      </c>
      <c r="AT22" s="23" t="n">
        <f aca="false">IF(AS22&lt;60,0,IF(AS22&lt;80,10,IF(AS22&lt;100,20,30)))</f>
        <v>10</v>
      </c>
      <c r="AU22" s="10" t="n">
        <v>195</v>
      </c>
      <c r="AV22" s="23" t="n">
        <f aca="false">IF(AU22&gt;300,5,0)</f>
        <v>0</v>
      </c>
      <c r="AW22" s="22" t="n">
        <v>0</v>
      </c>
      <c r="AX22" s="23" t="n">
        <v>0</v>
      </c>
      <c r="AY22" s="22" t="n">
        <v>15.5</v>
      </c>
      <c r="AZ22" s="23" t="n">
        <v>0</v>
      </c>
      <c r="BA22" s="12" t="n">
        <v>0.0524</v>
      </c>
      <c r="BB22" s="23" t="n">
        <f aca="false">IF(BA22&lt;35%,0,IF(BA22&lt;40%,7,IF(BA22&lt;45%,10,15)))</f>
        <v>0</v>
      </c>
      <c r="BC22" s="12" t="n">
        <v>0.4127</v>
      </c>
      <c r="BD22" s="23" t="n">
        <f aca="false">IF(BC22&lt;30%,0,IF(BC22&lt;40%,7,IF(BC22&lt;50%,10,15)))</f>
        <v>10</v>
      </c>
      <c r="BE22" s="12" t="n">
        <v>0.9524</v>
      </c>
      <c r="BF22" s="23" t="n">
        <f aca="false">IF(BE22&lt;60%,0,IF(BE22&lt;70%,2,IF(BE22&lt;80%,6,10)))</f>
        <v>10</v>
      </c>
      <c r="BG22" s="12"/>
      <c r="BH22" s="23" t="n">
        <v>5</v>
      </c>
      <c r="BI22" s="22" t="n">
        <v>0</v>
      </c>
      <c r="BJ22" s="23" t="n">
        <v>0</v>
      </c>
      <c r="BK22" s="12" t="n">
        <v>0.476</v>
      </c>
      <c r="BL22" s="23" t="n">
        <v>6</v>
      </c>
      <c r="BM22" s="22" t="n">
        <v>1</v>
      </c>
      <c r="BN22" s="23" t="n">
        <v>1</v>
      </c>
      <c r="BO22" s="22" t="n">
        <v>0</v>
      </c>
      <c r="BP22" s="23" t="n">
        <v>0</v>
      </c>
      <c r="BQ22" s="22" t="n">
        <v>0</v>
      </c>
      <c r="BR22" s="23" t="n">
        <v>0</v>
      </c>
      <c r="BS22" s="26" t="n">
        <f aca="false">H22+J22+L22+N22+P22+R22+T22+V22+X22+Z22+AB22+AD22+AF22+AH22+AJ22+AL22+AN22+AP22+AR22+AT22+AV22+AX22+AZ22+BB22+BD22+BF22+BH22+BJ22+BL22+BN22+BP22+BR22</f>
        <v>133</v>
      </c>
    </row>
    <row r="23" customFormat="false" ht="101.25" hidden="false" customHeight="false" outlineLevel="0" collapsed="false">
      <c r="A23" s="7" t="n">
        <v>21</v>
      </c>
      <c r="B23" s="28" t="s">
        <v>142</v>
      </c>
      <c r="C23" s="9" t="s">
        <v>143</v>
      </c>
      <c r="D23" s="9" t="s">
        <v>144</v>
      </c>
      <c r="E23" s="28" t="s">
        <v>59</v>
      </c>
      <c r="F23" s="28" t="s">
        <v>145</v>
      </c>
      <c r="G23" s="22" t="n">
        <v>59</v>
      </c>
      <c r="H23" s="23" t="n">
        <f aca="false">IF(G23&lt;60,0,IF(G23&lt;65,5,IF(G23&lt;89,10,23)))</f>
        <v>0</v>
      </c>
      <c r="I23" s="24" t="n">
        <v>1</v>
      </c>
      <c r="J23" s="23" t="n">
        <f aca="false">IF(I23=100%,3,0)</f>
        <v>3</v>
      </c>
      <c r="K23" s="22" t="n">
        <v>4.1</v>
      </c>
      <c r="L23" s="29" t="n">
        <f aca="false">IF(K23&lt;1.6,0,IF(K23&lt;2.1,3,IF(K23&lt;3.1,4,5)))</f>
        <v>5</v>
      </c>
      <c r="M23" s="24" t="n">
        <v>0.51</v>
      </c>
      <c r="N23" s="29" t="n">
        <f aca="false">IF(M23&lt;10%,0,IF(M23&lt;29%,3,IF(M23&lt;39%,6,IF(M23&lt;49%,9,12))))</f>
        <v>12</v>
      </c>
      <c r="O23" s="24" t="n">
        <v>0</v>
      </c>
      <c r="P23" s="23" t="n">
        <f aca="false">IF(O23&lt;10%,0,IF(O23&lt;20%,2,IF(O23&lt;30%,4,IF(O23&lt;40%,6,IF(O23&lt;50%,8,10)))))</f>
        <v>0</v>
      </c>
      <c r="Q23" s="24" t="n">
        <v>0.09</v>
      </c>
      <c r="R23" s="23" t="n">
        <f aca="false">IF(Q23&lt;10%,0,IF(Q23&lt;20%,2,IF(Q23&lt;30%,4,IF(Q23&lt;40%,6,IF(Q23&lt;50%,8,10)))))</f>
        <v>0</v>
      </c>
      <c r="S23" s="22" t="n">
        <v>3</v>
      </c>
      <c r="T23" s="23" t="n">
        <v>3</v>
      </c>
      <c r="U23" s="12" t="n">
        <v>0.05</v>
      </c>
      <c r="V23" s="23" t="n">
        <v>5</v>
      </c>
      <c r="W23" s="12" t="n">
        <v>0.1407</v>
      </c>
      <c r="X23" s="23" t="n">
        <v>8</v>
      </c>
      <c r="Y23" s="25"/>
      <c r="Z23" s="25"/>
      <c r="AA23" s="12" t="n">
        <v>0.703</v>
      </c>
      <c r="AB23" s="23" t="n">
        <f aca="false">IF(AA23&lt;50%,0,IF(AA23&lt;60%,5,IF(AA23&lt;70%,7,9)))</f>
        <v>9</v>
      </c>
      <c r="AC23" s="12" t="n">
        <v>1</v>
      </c>
      <c r="AD23" s="23" t="n">
        <f aca="false">IF(AC23&gt;=100%,10,-10)</f>
        <v>10</v>
      </c>
      <c r="AE23" s="25"/>
      <c r="AF23" s="25"/>
      <c r="AG23" s="24" t="n">
        <v>1</v>
      </c>
      <c r="AH23" s="23" t="n">
        <v>5</v>
      </c>
      <c r="AI23" s="12" t="n">
        <v>0.99</v>
      </c>
      <c r="AJ23" s="23" t="n">
        <f aca="false">IF(AI23&lt;75%,0,IF(AI23&lt;76%,1,IF(AI23&lt;77%,2,IF(AI23&lt;79%,3,IF(AI23&lt;81%,5,IF(AI23&lt;83%,7,IF(AI23&lt;85%,9,IF(AI23&lt;87%,11,IF(AI23&lt;90%,13,15)))))))))</f>
        <v>15</v>
      </c>
      <c r="AK23" s="12" t="n">
        <v>0.676</v>
      </c>
      <c r="AL23" s="23" t="n">
        <f aca="false">IF(AK23&lt;70%,0,IF(AK23&lt;75%,5,IF(AK23&lt;80%,7,IF(AK23&lt;85%,9,IF(AK23&lt;90%,15,20)))))</f>
        <v>0</v>
      </c>
      <c r="AM23" s="23" t="n">
        <v>0</v>
      </c>
      <c r="AN23" s="23" t="n">
        <v>0</v>
      </c>
      <c r="AO23" s="23" t="n">
        <v>0</v>
      </c>
      <c r="AP23" s="23" t="n">
        <v>0</v>
      </c>
      <c r="AQ23" s="10" t="n">
        <v>11</v>
      </c>
      <c r="AR23" s="23" t="n">
        <f aca="false">IF(AQ23&lt;20,0,IF(AQ23&lt;40,5,IF(AQ23&lt;60,10,IF(AQ23&lt;80,15,IF(AQ23&lt;100,20,25)))))</f>
        <v>0</v>
      </c>
      <c r="AS23" s="10" t="n">
        <v>77.7</v>
      </c>
      <c r="AT23" s="23" t="n">
        <f aca="false">IF(AS23&lt;60,0,IF(AS23&lt;80,10,IF(AS23&lt;100,20,30)))</f>
        <v>10</v>
      </c>
      <c r="AU23" s="10" t="n">
        <v>400</v>
      </c>
      <c r="AV23" s="23" t="n">
        <f aca="false">IF(AU23&gt;300,5,0)</f>
        <v>5</v>
      </c>
      <c r="AW23" s="22" t="n">
        <v>0</v>
      </c>
      <c r="AX23" s="23" t="n">
        <v>0</v>
      </c>
      <c r="AY23" s="22" t="n">
        <v>194.2</v>
      </c>
      <c r="AZ23" s="23" t="n">
        <v>2</v>
      </c>
      <c r="BA23" s="12" t="n">
        <v>0.1745</v>
      </c>
      <c r="BB23" s="23" t="n">
        <f aca="false">IF(BA23&lt;35%,0,IF(BA23&lt;40%,7,IF(BA23&lt;45%,10,15)))</f>
        <v>0</v>
      </c>
      <c r="BC23" s="12" t="n">
        <v>0.4194</v>
      </c>
      <c r="BD23" s="23" t="n">
        <f aca="false">IF(BC23&lt;30%,0,IF(BC23&lt;40%,7,IF(BC23&lt;50%,10,15)))</f>
        <v>10</v>
      </c>
      <c r="BE23" s="12" t="n">
        <v>0.8</v>
      </c>
      <c r="BF23" s="23" t="n">
        <f aca="false">IF(BE23&lt;60%,0,IF(BE23&lt;70%,2,IF(BE23&lt;80%,6,10)))</f>
        <v>10</v>
      </c>
      <c r="BG23" s="12"/>
      <c r="BH23" s="23" t="n">
        <v>5</v>
      </c>
      <c r="BI23" s="22" t="n">
        <v>0</v>
      </c>
      <c r="BJ23" s="23" t="n">
        <v>0</v>
      </c>
      <c r="BK23" s="12" t="n">
        <v>0.6</v>
      </c>
      <c r="BL23" s="23" t="n">
        <v>6</v>
      </c>
      <c r="BM23" s="22" t="n">
        <v>1</v>
      </c>
      <c r="BN23" s="23" t="n">
        <v>1</v>
      </c>
      <c r="BO23" s="22" t="n">
        <v>0</v>
      </c>
      <c r="BP23" s="23" t="n">
        <v>0</v>
      </c>
      <c r="BQ23" s="22" t="n">
        <v>0</v>
      </c>
      <c r="BR23" s="23" t="n">
        <v>0</v>
      </c>
      <c r="BS23" s="26" t="n">
        <f aca="false">H23+J23+L23+N23+P23+R23+T23+V23+X23+Z23+AB23+AD23+AF23+AH23+AJ23+AL23+AN23+AP23+AR23+AT23+AV23+AX23+AZ23+BB23+BD23+BF23+BH23+BJ23+BL23+BN23+BP23+BR23</f>
        <v>124</v>
      </c>
    </row>
    <row r="24" customFormat="false" ht="15" hidden="false" customHeight="false" outlineLevel="0" collapsed="false">
      <c r="L24" s="30"/>
      <c r="N24" s="31"/>
      <c r="BS24" s="26" t="n">
        <f aca="false">SUM(BS3:BS23)</f>
        <v>1974</v>
      </c>
    </row>
    <row r="25" customFormat="false" ht="15" hidden="false" customHeight="false" outlineLevel="0" collapsed="false">
      <c r="AA25" s="32"/>
    </row>
    <row r="26" customFormat="false" ht="15" hidden="false" customHeight="false" outlineLevel="0" collapsed="false">
      <c r="AA26" s="32"/>
    </row>
    <row r="27" customFormat="false" ht="15" hidden="false" customHeight="false" outlineLevel="0" collapsed="false">
      <c r="U27" s="32"/>
      <c r="AA27" s="32"/>
      <c r="BE27" s="32"/>
    </row>
  </sheetData>
  <autoFilter ref="A1:BS26"/>
  <mergeCells count="36">
    <mergeCell ref="A1:A2"/>
    <mergeCell ref="B1:B2"/>
    <mergeCell ref="E1:E2"/>
    <mergeCell ref="F1:F2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</mergeCell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CO25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6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V3" activeCellId="0" sqref="V3"/>
    </sheetView>
  </sheetViews>
  <sheetFormatPr defaultColWidth="8.6796875" defaultRowHeight="15" zeroHeight="false" outlineLevelRow="0" outlineLevelCol="0"/>
  <cols>
    <col collapsed="false" customWidth="true" hidden="false" outlineLevel="0" max="1" min="1" style="33" width="4.29"/>
    <col collapsed="false" customWidth="true" hidden="false" outlineLevel="0" max="2" min="2" style="0" width="25.14"/>
    <col collapsed="false" customWidth="true" hidden="true" outlineLevel="0" max="4" min="3" style="0" width="20.14"/>
    <col collapsed="false" customWidth="true" hidden="false" outlineLevel="0" max="5" min="5" style="0" width="22.71"/>
    <col collapsed="false" customWidth="true" hidden="true" outlineLevel="0" max="6" min="6" style="0" width="22.29"/>
    <col collapsed="false" customWidth="true" hidden="true" outlineLevel="0" max="7" min="7" style="0" width="4.29"/>
    <col collapsed="false" customWidth="true" hidden="false" outlineLevel="0" max="8" min="8" style="0" width="4.29"/>
    <col collapsed="false" customWidth="true" hidden="true" outlineLevel="0" max="9" min="9" style="0" width="4.29"/>
    <col collapsed="false" customWidth="true" hidden="false" outlineLevel="0" max="10" min="10" style="0" width="4.29"/>
    <col collapsed="false" customWidth="true" hidden="true" outlineLevel="0" max="18" min="11" style="0" width="4.29"/>
    <col collapsed="false" customWidth="true" hidden="true" outlineLevel="0" max="19" min="19" style="0" width="4.42"/>
    <col collapsed="false" customWidth="true" hidden="false" outlineLevel="0" max="20" min="20" style="0" width="4.42"/>
    <col collapsed="false" customWidth="true" hidden="true" outlineLevel="0" max="21" min="21" style="34" width="4.42"/>
    <col collapsed="false" customWidth="true" hidden="false" outlineLevel="0" max="22" min="22" style="0" width="4.29"/>
    <col collapsed="false" customWidth="true" hidden="true" outlineLevel="0" max="26" min="23" style="0" width="4.29"/>
    <col collapsed="false" customWidth="false" hidden="true" outlineLevel="0" max="27" min="27" style="35" width="8.71"/>
    <col collapsed="false" customWidth="true" hidden="false" outlineLevel="0" max="28" min="28" style="17" width="5"/>
    <col collapsed="false" customWidth="true" hidden="true" outlineLevel="0" max="29" min="29" style="0" width="6.43"/>
    <col collapsed="false" customWidth="true" hidden="false" outlineLevel="0" max="30" min="30" style="0" width="4.29"/>
    <col collapsed="false" customWidth="true" hidden="true" outlineLevel="0" max="31" min="31" style="36" width="18"/>
    <col collapsed="false" customWidth="true" hidden="false" outlineLevel="0" max="32" min="32" style="17" width="6.14"/>
    <col collapsed="false" customWidth="true" hidden="true" outlineLevel="0" max="33" min="33" style="33" width="18"/>
    <col collapsed="false" customWidth="true" hidden="false" outlineLevel="0" max="34" min="34" style="33" width="6.14"/>
    <col collapsed="false" customWidth="false" hidden="true" outlineLevel="0" max="35" min="35" style="0" width="8.71"/>
    <col collapsed="false" customWidth="true" hidden="false" outlineLevel="0" max="36" min="36" style="17" width="5"/>
    <col collapsed="false" customWidth="true" hidden="true" outlineLevel="0" max="37" min="37" style="0" width="4.29"/>
    <col collapsed="false" customWidth="true" hidden="false" outlineLevel="0" max="38" min="38" style="0" width="4.29"/>
    <col collapsed="false" customWidth="true" hidden="true" outlineLevel="0" max="39" min="39" style="0" width="4.29"/>
    <col collapsed="false" customWidth="true" hidden="false" outlineLevel="0" max="40" min="40" style="17" width="7.15"/>
    <col collapsed="false" customWidth="true" hidden="true" outlineLevel="0" max="41" min="41" style="0" width="4.29"/>
    <col collapsed="false" customWidth="true" hidden="false" outlineLevel="0" max="42" min="42" style="17" width="7.15"/>
    <col collapsed="false" customWidth="true" hidden="true" outlineLevel="0" max="43" min="43" style="0" width="4.29"/>
    <col collapsed="false" customWidth="true" hidden="false" outlineLevel="0" max="44" min="44" style="0" width="5"/>
    <col collapsed="false" customWidth="true" hidden="true" outlineLevel="0" max="45" min="45" style="0" width="9"/>
    <col collapsed="false" customWidth="true" hidden="false" outlineLevel="0" max="46" min="46" style="0" width="4.29"/>
    <col collapsed="false" customWidth="true" hidden="true" outlineLevel="0" max="47" min="47" style="0" width="9"/>
    <col collapsed="false" customWidth="true" hidden="false" outlineLevel="0" max="48" min="48" style="0" width="4.29"/>
    <col collapsed="false" customWidth="true" hidden="true" outlineLevel="0" max="49" min="49" style="0" width="4.29"/>
    <col collapsed="false" customWidth="true" hidden="false" outlineLevel="0" max="50" min="50" style="0" width="4.29"/>
    <col collapsed="false" customWidth="true" hidden="true" outlineLevel="0" max="51" min="51" style="33" width="4.29"/>
    <col collapsed="false" customWidth="true" hidden="false" outlineLevel="0" max="52" min="52" style="33" width="4.86"/>
    <col collapsed="false" customWidth="true" hidden="true" outlineLevel="0" max="53" min="53" style="33" width="4.29"/>
    <col collapsed="false" customWidth="true" hidden="false" outlineLevel="0" max="54" min="54" style="33" width="4.29"/>
    <col collapsed="false" customWidth="true" hidden="true" outlineLevel="0" max="55" min="55" style="33" width="6.43"/>
    <col collapsed="false" customWidth="true" hidden="false" outlineLevel="0" max="56" min="56" style="33" width="4.42"/>
    <col collapsed="false" customWidth="true" hidden="true" outlineLevel="0" max="57" min="57" style="33" width="4.29"/>
    <col collapsed="false" customWidth="true" hidden="false" outlineLevel="0" max="58" min="58" style="33" width="4.29"/>
    <col collapsed="false" customWidth="true" hidden="true" outlineLevel="0" max="59" min="59" style="33" width="4.29"/>
    <col collapsed="false" customWidth="true" hidden="false" outlineLevel="0" max="60" min="60" style="33" width="4.29"/>
    <col collapsed="false" customWidth="true" hidden="true" outlineLevel="0" max="61" min="61" style="0" width="4.29"/>
    <col collapsed="false" customWidth="true" hidden="false" outlineLevel="0" max="62" min="62" style="0" width="4.29"/>
    <col collapsed="false" customWidth="true" hidden="true" outlineLevel="0" max="63" min="63" style="0" width="4.29"/>
    <col collapsed="false" customWidth="true" hidden="false" outlineLevel="0" max="64" min="64" style="0" width="4.42"/>
    <col collapsed="false" customWidth="true" hidden="true" outlineLevel="0" max="65" min="65" style="0" width="4.29"/>
    <col collapsed="false" customWidth="true" hidden="false" outlineLevel="0" max="66" min="66" style="0" width="4.29"/>
    <col collapsed="false" customWidth="true" hidden="true" outlineLevel="0" max="67" min="67" style="0" width="4.42"/>
    <col collapsed="false" customWidth="true" hidden="false" outlineLevel="0" max="68" min="68" style="0" width="4.29"/>
    <col collapsed="false" customWidth="true" hidden="true" outlineLevel="0" max="69" min="69" style="0" width="4.29"/>
    <col collapsed="false" customWidth="true" hidden="false" outlineLevel="0" max="70" min="70" style="0" width="4.29"/>
    <col collapsed="false" customWidth="true" hidden="true" outlineLevel="0" max="71" min="71" style="37" width="4.29"/>
    <col collapsed="false" customWidth="true" hidden="false" outlineLevel="0" max="72" min="72" style="0" width="4.29"/>
    <col collapsed="false" customWidth="true" hidden="true" outlineLevel="0" max="73" min="73" style="0" width="4.29"/>
    <col collapsed="false" customWidth="true" hidden="false" outlineLevel="0" max="74" min="74" style="0" width="4.29"/>
    <col collapsed="false" customWidth="true" hidden="true" outlineLevel="0" max="75" min="75" style="0" width="4.29"/>
    <col collapsed="false" customWidth="true" hidden="false" outlineLevel="0" max="76" min="76" style="0" width="4.29"/>
    <col collapsed="false" customWidth="true" hidden="true" outlineLevel="0" max="77" min="77" style="0" width="4.29"/>
    <col collapsed="false" customWidth="true" hidden="false" outlineLevel="0" max="78" min="78" style="0" width="4.29"/>
    <col collapsed="false" customWidth="true" hidden="true" outlineLevel="0" max="79" min="79" style="0" width="4.29"/>
    <col collapsed="false" customWidth="true" hidden="false" outlineLevel="0" max="80" min="80" style="0" width="4.29"/>
    <col collapsed="false" customWidth="true" hidden="true" outlineLevel="0" max="81" min="81" style="0" width="4.29"/>
    <col collapsed="false" customWidth="true" hidden="false" outlineLevel="0" max="82" min="82" style="0" width="4.29"/>
    <col collapsed="false" customWidth="true" hidden="true" outlineLevel="0" max="83" min="83" style="0" width="4.29"/>
    <col collapsed="false" customWidth="true" hidden="false" outlineLevel="0" max="84" min="84" style="0" width="4.29"/>
    <col collapsed="false" customWidth="true" hidden="true" outlineLevel="0" max="85" min="85" style="0" width="9.42"/>
    <col collapsed="false" customWidth="true" hidden="false" outlineLevel="0" max="86" min="86" style="0" width="4.29"/>
    <col collapsed="false" customWidth="true" hidden="true" outlineLevel="0" max="87" min="87" style="0" width="4.29"/>
    <col collapsed="false" customWidth="true" hidden="false" outlineLevel="0" max="88" min="88" style="0" width="4.29"/>
    <col collapsed="false" customWidth="true" hidden="true" outlineLevel="0" max="89" min="89" style="0" width="4.29"/>
    <col collapsed="false" customWidth="true" hidden="false" outlineLevel="0" max="90" min="90" style="0" width="4.29"/>
    <col collapsed="false" customWidth="true" hidden="true" outlineLevel="0" max="91" min="91" style="0" width="4.29"/>
    <col collapsed="false" customWidth="true" hidden="false" outlineLevel="0" max="92" min="92" style="0" width="4.29"/>
    <col collapsed="false" customWidth="true" hidden="false" outlineLevel="0" max="93" min="93" style="0" width="13.29"/>
  </cols>
  <sheetData>
    <row r="1" customFormat="false" ht="15" hidden="false" customHeight="false" outlineLevel="0" collapsed="false">
      <c r="A1" s="38" t="s">
        <v>0</v>
      </c>
      <c r="B1" s="38" t="s">
        <v>1</v>
      </c>
      <c r="C1" s="39"/>
      <c r="D1" s="39"/>
      <c r="E1" s="39"/>
      <c r="F1" s="39" t="s">
        <v>146</v>
      </c>
      <c r="G1" s="3" t="s">
        <v>2</v>
      </c>
      <c r="H1" s="3"/>
      <c r="I1" s="4" t="s">
        <v>3</v>
      </c>
      <c r="J1" s="4"/>
      <c r="K1" s="4" t="s">
        <v>4</v>
      </c>
      <c r="L1" s="4"/>
      <c r="M1" s="4" t="s">
        <v>5</v>
      </c>
      <c r="N1" s="4"/>
      <c r="O1" s="4" t="s">
        <v>6</v>
      </c>
      <c r="P1" s="4"/>
      <c r="Q1" s="4" t="s">
        <v>7</v>
      </c>
      <c r="R1" s="4"/>
      <c r="S1" s="4" t="s">
        <v>8</v>
      </c>
      <c r="T1" s="4"/>
      <c r="U1" s="40" t="s">
        <v>9</v>
      </c>
      <c r="V1" s="40"/>
      <c r="W1" s="4" t="s">
        <v>10</v>
      </c>
      <c r="X1" s="4"/>
      <c r="Y1" s="4" t="s">
        <v>11</v>
      </c>
      <c r="Z1" s="4"/>
      <c r="AA1" s="41" t="s">
        <v>12</v>
      </c>
      <c r="AB1" s="41"/>
      <c r="AC1" s="4" t="s">
        <v>13</v>
      </c>
      <c r="AD1" s="4"/>
      <c r="AE1" s="18" t="s">
        <v>14</v>
      </c>
      <c r="AF1" s="18"/>
      <c r="AG1" s="40" t="s">
        <v>15</v>
      </c>
      <c r="AH1" s="40"/>
      <c r="AI1" s="18" t="s">
        <v>16</v>
      </c>
      <c r="AJ1" s="18"/>
      <c r="AK1" s="4" t="s">
        <v>17</v>
      </c>
      <c r="AL1" s="4"/>
      <c r="AM1" s="4" t="s">
        <v>20</v>
      </c>
      <c r="AN1" s="4"/>
      <c r="AO1" s="4" t="s">
        <v>21</v>
      </c>
      <c r="AP1" s="4"/>
      <c r="AQ1" s="4" t="s">
        <v>22</v>
      </c>
      <c r="AR1" s="4"/>
      <c r="AS1" s="4" t="s">
        <v>23</v>
      </c>
      <c r="AT1" s="4"/>
      <c r="AU1" s="4" t="s">
        <v>24</v>
      </c>
      <c r="AV1" s="4"/>
      <c r="AW1" s="4" t="s">
        <v>25</v>
      </c>
      <c r="AX1" s="4"/>
      <c r="AY1" s="40" t="s">
        <v>26</v>
      </c>
      <c r="AZ1" s="40"/>
      <c r="BA1" s="40" t="s">
        <v>27</v>
      </c>
      <c r="BB1" s="40"/>
      <c r="BC1" s="40" t="s">
        <v>28</v>
      </c>
      <c r="BD1" s="40"/>
      <c r="BE1" s="40" t="s">
        <v>29</v>
      </c>
      <c r="BF1" s="40"/>
      <c r="BG1" s="40" t="s">
        <v>147</v>
      </c>
      <c r="BH1" s="40"/>
      <c r="BI1" s="18" t="s">
        <v>148</v>
      </c>
      <c r="BJ1" s="18"/>
      <c r="BK1" s="18" t="s">
        <v>149</v>
      </c>
      <c r="BL1" s="18"/>
      <c r="BM1" s="4" t="s">
        <v>150</v>
      </c>
      <c r="BN1" s="4"/>
      <c r="BO1" s="4" t="s">
        <v>30</v>
      </c>
      <c r="BP1" s="4"/>
      <c r="BQ1" s="4" t="s">
        <v>31</v>
      </c>
      <c r="BR1" s="4"/>
      <c r="BS1" s="4" t="s">
        <v>32</v>
      </c>
      <c r="BT1" s="4"/>
      <c r="BU1" s="4" t="s">
        <v>33</v>
      </c>
      <c r="BV1" s="4"/>
      <c r="BW1" s="18" t="s">
        <v>34</v>
      </c>
      <c r="BX1" s="18"/>
      <c r="BY1" s="4" t="s">
        <v>35</v>
      </c>
      <c r="BZ1" s="4"/>
      <c r="CA1" s="4" t="s">
        <v>151</v>
      </c>
      <c r="CB1" s="4"/>
      <c r="CC1" s="4" t="s">
        <v>152</v>
      </c>
      <c r="CD1" s="4"/>
      <c r="CE1" s="4" t="s">
        <v>153</v>
      </c>
      <c r="CF1" s="4"/>
      <c r="CG1" s="18" t="s">
        <v>154</v>
      </c>
      <c r="CH1" s="18"/>
      <c r="CI1" s="4" t="s">
        <v>155</v>
      </c>
      <c r="CJ1" s="4"/>
      <c r="CK1" s="4" t="s">
        <v>156</v>
      </c>
      <c r="CL1" s="4"/>
      <c r="CM1" s="18" t="s">
        <v>157</v>
      </c>
      <c r="CN1" s="18"/>
      <c r="CO1" s="7"/>
    </row>
    <row r="2" customFormat="false" ht="64.5" hidden="false" customHeight="true" outlineLevel="0" collapsed="false">
      <c r="A2" s="38"/>
      <c r="B2" s="38"/>
      <c r="C2" s="1" t="s">
        <v>37</v>
      </c>
      <c r="D2" s="1" t="s">
        <v>38</v>
      </c>
      <c r="E2" s="42" t="s">
        <v>53</v>
      </c>
      <c r="F2" s="42" t="s">
        <v>54</v>
      </c>
      <c r="G2" s="43" t="s">
        <v>39</v>
      </c>
      <c r="H2" s="43" t="s">
        <v>40</v>
      </c>
      <c r="I2" s="43" t="s">
        <v>39</v>
      </c>
      <c r="J2" s="43" t="s">
        <v>40</v>
      </c>
      <c r="K2" s="43" t="s">
        <v>39</v>
      </c>
      <c r="L2" s="43" t="s">
        <v>40</v>
      </c>
      <c r="M2" s="43" t="s">
        <v>39</v>
      </c>
      <c r="N2" s="43" t="s">
        <v>40</v>
      </c>
      <c r="O2" s="43" t="s">
        <v>39</v>
      </c>
      <c r="P2" s="43" t="s">
        <v>40</v>
      </c>
      <c r="Q2" s="43" t="s">
        <v>39</v>
      </c>
      <c r="R2" s="43" t="s">
        <v>40</v>
      </c>
      <c r="S2" s="43" t="s">
        <v>39</v>
      </c>
      <c r="T2" s="43" t="s">
        <v>40</v>
      </c>
      <c r="U2" s="44" t="s">
        <v>39</v>
      </c>
      <c r="V2" s="43" t="s">
        <v>40</v>
      </c>
      <c r="W2" s="43" t="s">
        <v>39</v>
      </c>
      <c r="X2" s="43" t="s">
        <v>40</v>
      </c>
      <c r="Y2" s="43" t="s">
        <v>39</v>
      </c>
      <c r="Z2" s="43" t="s">
        <v>40</v>
      </c>
      <c r="AA2" s="43" t="s">
        <v>39</v>
      </c>
      <c r="AB2" s="45" t="s">
        <v>40</v>
      </c>
      <c r="AC2" s="43" t="s">
        <v>39</v>
      </c>
      <c r="AD2" s="43" t="s">
        <v>40</v>
      </c>
      <c r="AE2" s="46" t="s">
        <v>39</v>
      </c>
      <c r="AF2" s="45" t="s">
        <v>40</v>
      </c>
      <c r="AG2" s="44" t="s">
        <v>39</v>
      </c>
      <c r="AH2" s="44" t="s">
        <v>40</v>
      </c>
      <c r="AI2" s="43" t="s">
        <v>39</v>
      </c>
      <c r="AJ2" s="45" t="s">
        <v>40</v>
      </c>
      <c r="AK2" s="43" t="s">
        <v>39</v>
      </c>
      <c r="AL2" s="43" t="s">
        <v>40</v>
      </c>
      <c r="AM2" s="43" t="s">
        <v>39</v>
      </c>
      <c r="AN2" s="43" t="s">
        <v>40</v>
      </c>
      <c r="AO2" s="43" t="s">
        <v>39</v>
      </c>
      <c r="AP2" s="43" t="s">
        <v>40</v>
      </c>
      <c r="AQ2" s="43" t="s">
        <v>39</v>
      </c>
      <c r="AR2" s="43" t="s">
        <v>40</v>
      </c>
      <c r="AS2" s="43" t="s">
        <v>39</v>
      </c>
      <c r="AT2" s="43" t="s">
        <v>40</v>
      </c>
      <c r="AU2" s="43" t="s">
        <v>39</v>
      </c>
      <c r="AV2" s="43" t="s">
        <v>40</v>
      </c>
      <c r="AW2" s="43" t="s">
        <v>39</v>
      </c>
      <c r="AX2" s="43" t="s">
        <v>40</v>
      </c>
      <c r="AY2" s="44" t="s">
        <v>39</v>
      </c>
      <c r="AZ2" s="44" t="s">
        <v>40</v>
      </c>
      <c r="BA2" s="44" t="s">
        <v>39</v>
      </c>
      <c r="BB2" s="44" t="s">
        <v>40</v>
      </c>
      <c r="BC2" s="44" t="s">
        <v>39</v>
      </c>
      <c r="BD2" s="44" t="s">
        <v>40</v>
      </c>
      <c r="BE2" s="44" t="s">
        <v>39</v>
      </c>
      <c r="BF2" s="44" t="s">
        <v>40</v>
      </c>
      <c r="BG2" s="44" t="s">
        <v>39</v>
      </c>
      <c r="BH2" s="44" t="s">
        <v>40</v>
      </c>
      <c r="BI2" s="43" t="s">
        <v>39</v>
      </c>
      <c r="BJ2" s="43" t="s">
        <v>40</v>
      </c>
      <c r="BK2" s="43" t="s">
        <v>39</v>
      </c>
      <c r="BL2" s="43" t="s">
        <v>40</v>
      </c>
      <c r="BM2" s="43" t="s">
        <v>39</v>
      </c>
      <c r="BN2" s="43" t="s">
        <v>40</v>
      </c>
      <c r="BO2" s="43" t="s">
        <v>39</v>
      </c>
      <c r="BP2" s="43" t="s">
        <v>40</v>
      </c>
      <c r="BQ2" s="43" t="s">
        <v>39</v>
      </c>
      <c r="BR2" s="43" t="s">
        <v>40</v>
      </c>
      <c r="BS2" s="43" t="s">
        <v>39</v>
      </c>
      <c r="BT2" s="43" t="s">
        <v>40</v>
      </c>
      <c r="BU2" s="43" t="s">
        <v>39</v>
      </c>
      <c r="BV2" s="43" t="s">
        <v>40</v>
      </c>
      <c r="BW2" s="43" t="s">
        <v>39</v>
      </c>
      <c r="BX2" s="43" t="s">
        <v>40</v>
      </c>
      <c r="BY2" s="43" t="s">
        <v>39</v>
      </c>
      <c r="BZ2" s="43" t="s">
        <v>40</v>
      </c>
      <c r="CA2" s="43" t="s">
        <v>39</v>
      </c>
      <c r="CB2" s="43" t="s">
        <v>40</v>
      </c>
      <c r="CC2" s="43" t="s">
        <v>39</v>
      </c>
      <c r="CD2" s="43" t="s">
        <v>40</v>
      </c>
      <c r="CE2" s="43" t="s">
        <v>39</v>
      </c>
      <c r="CF2" s="43" t="s">
        <v>40</v>
      </c>
      <c r="CG2" s="43" t="s">
        <v>39</v>
      </c>
      <c r="CH2" s="43" t="s">
        <v>40</v>
      </c>
      <c r="CI2" s="43" t="s">
        <v>39</v>
      </c>
      <c r="CJ2" s="43" t="s">
        <v>40</v>
      </c>
      <c r="CK2" s="43" t="s">
        <v>39</v>
      </c>
      <c r="CL2" s="43" t="s">
        <v>40</v>
      </c>
      <c r="CM2" s="43" t="s">
        <v>39</v>
      </c>
      <c r="CN2" s="47" t="s">
        <v>40</v>
      </c>
      <c r="CO2" s="48" t="s">
        <v>158</v>
      </c>
    </row>
    <row r="3" customFormat="false" ht="45" hidden="false" customHeight="true" outlineLevel="0" collapsed="false">
      <c r="A3" s="7" t="n">
        <v>159</v>
      </c>
      <c r="B3" s="21" t="s">
        <v>159</v>
      </c>
      <c r="C3" s="49" t="s">
        <v>160</v>
      </c>
      <c r="D3" s="49" t="s">
        <v>161</v>
      </c>
      <c r="E3" s="21" t="s">
        <v>59</v>
      </c>
      <c r="F3" s="21" t="s">
        <v>112</v>
      </c>
      <c r="G3" s="22"/>
      <c r="H3" s="23"/>
      <c r="I3" s="22"/>
      <c r="J3" s="23" t="n">
        <v>3</v>
      </c>
      <c r="K3" s="50"/>
      <c r="L3" s="50"/>
      <c r="M3" s="50"/>
      <c r="N3" s="50"/>
      <c r="O3" s="50"/>
      <c r="P3" s="50"/>
      <c r="Q3" s="50"/>
      <c r="R3" s="50"/>
      <c r="S3" s="22" t="n">
        <v>0</v>
      </c>
      <c r="T3" s="23" t="n">
        <v>0</v>
      </c>
      <c r="U3" s="22" t="n">
        <v>0</v>
      </c>
      <c r="V3" s="23" t="n">
        <f aca="false">U3*2</f>
        <v>0</v>
      </c>
      <c r="W3" s="50"/>
      <c r="X3" s="50"/>
      <c r="Y3" s="50"/>
      <c r="Z3" s="50"/>
      <c r="AA3" s="12" t="n">
        <v>0.8043</v>
      </c>
      <c r="AB3" s="11" t="n">
        <f aca="false">IF(AA3&lt;51%,0,IF(AA3&lt;61%,5,IF(AA3&lt;71%,7,9)))</f>
        <v>9</v>
      </c>
      <c r="AC3" s="24" t="n">
        <v>1</v>
      </c>
      <c r="AD3" s="23" t="n">
        <v>10</v>
      </c>
      <c r="AE3" s="51"/>
      <c r="AF3" s="11"/>
      <c r="AG3" s="51"/>
      <c r="AH3" s="11"/>
      <c r="AI3" s="12" t="n">
        <v>1</v>
      </c>
      <c r="AJ3" s="11" t="n">
        <f aca="false">IF(AI3&lt;100%,0,5)</f>
        <v>5</v>
      </c>
      <c r="AK3" s="22"/>
      <c r="AL3" s="23"/>
      <c r="AM3" s="22"/>
      <c r="AN3" s="11" t="n">
        <v>10</v>
      </c>
      <c r="AO3" s="22"/>
      <c r="AP3" s="11" t="n">
        <v>1</v>
      </c>
      <c r="AQ3" s="22"/>
      <c r="AR3" s="23"/>
      <c r="AS3" s="22" t="n">
        <v>0</v>
      </c>
      <c r="AT3" s="23" t="n">
        <v>0</v>
      </c>
      <c r="AU3" s="22" t="n">
        <v>0</v>
      </c>
      <c r="AV3" s="23"/>
      <c r="AW3" s="22"/>
      <c r="AX3" s="23"/>
      <c r="AY3" s="22"/>
      <c r="AZ3" s="23"/>
      <c r="BA3" s="22"/>
      <c r="BB3" s="23"/>
      <c r="BC3" s="22"/>
      <c r="BD3" s="23"/>
      <c r="BE3" s="22" t="n">
        <v>2</v>
      </c>
      <c r="BF3" s="23" t="n">
        <f aca="false">BE3*1</f>
        <v>2</v>
      </c>
      <c r="BG3" s="22" t="n">
        <v>0</v>
      </c>
      <c r="BH3" s="23" t="n">
        <f aca="false">BG3*1</f>
        <v>0</v>
      </c>
      <c r="BI3" s="22" t="n">
        <v>0</v>
      </c>
      <c r="BJ3" s="23" t="n">
        <f aca="false">BI3*2</f>
        <v>0</v>
      </c>
      <c r="BK3" s="22" t="n">
        <v>0</v>
      </c>
      <c r="BL3" s="23" t="n">
        <f aca="false">BK3*0.5</f>
        <v>0</v>
      </c>
      <c r="BM3" s="22" t="n">
        <v>0</v>
      </c>
      <c r="BN3" s="23" t="n">
        <v>0</v>
      </c>
      <c r="BO3" s="22"/>
      <c r="BP3" s="52"/>
      <c r="BQ3" s="22"/>
      <c r="BR3" s="52"/>
      <c r="BS3" s="22"/>
      <c r="BT3" s="52"/>
      <c r="BU3" s="22"/>
      <c r="BV3" s="52"/>
      <c r="BW3" s="22"/>
      <c r="BX3" s="23"/>
      <c r="BY3" s="22"/>
      <c r="BZ3" s="52"/>
      <c r="CA3" s="22"/>
      <c r="CB3" s="23" t="n">
        <v>7</v>
      </c>
      <c r="CC3" s="22"/>
      <c r="CD3" s="52"/>
      <c r="CE3" s="22"/>
      <c r="CF3" s="52"/>
      <c r="CG3" s="22" t="s">
        <v>162</v>
      </c>
      <c r="CH3" s="23" t="n">
        <v>8</v>
      </c>
      <c r="CI3" s="22" t="n">
        <v>0</v>
      </c>
      <c r="CJ3" s="53" t="n">
        <f aca="false">CI3</f>
        <v>0</v>
      </c>
      <c r="CK3" s="22"/>
      <c r="CL3" s="52"/>
      <c r="CM3" s="22" t="n">
        <v>0</v>
      </c>
      <c r="CN3" s="53" t="n">
        <f aca="false">CM3</f>
        <v>0</v>
      </c>
      <c r="CO3" s="26" t="n">
        <f aca="false">H3+J3+L3+N3+P3+R3+T3+V3+X3+Z3+AB3+AD3+AF3+AH3+AJ3+AL3+AN3+AP3+AR3+AT3+AV3+AX3+AZ3+BB3+BD3+BF3+BH3+BJ3+BL3+BN3+BP3+BR3+BT3+BV3+BX3+BZ3+CB3+CD3+CF3+CH3+CJ3+CL3+CN3</f>
        <v>55</v>
      </c>
    </row>
    <row r="4" customFormat="false" ht="45" hidden="false" customHeight="true" outlineLevel="0" collapsed="false">
      <c r="A4" s="7" t="n">
        <v>234</v>
      </c>
      <c r="B4" s="21" t="s">
        <v>163</v>
      </c>
      <c r="C4" s="49" t="s">
        <v>164</v>
      </c>
      <c r="D4" s="49" t="s">
        <v>165</v>
      </c>
      <c r="E4" s="21" t="s">
        <v>83</v>
      </c>
      <c r="F4" s="21" t="s">
        <v>141</v>
      </c>
      <c r="G4" s="22"/>
      <c r="H4" s="23" t="n">
        <v>48</v>
      </c>
      <c r="I4" s="22"/>
      <c r="J4" s="23" t="n">
        <v>8</v>
      </c>
      <c r="K4" s="50"/>
      <c r="L4" s="50"/>
      <c r="M4" s="50"/>
      <c r="N4" s="50"/>
      <c r="O4" s="50"/>
      <c r="P4" s="50"/>
      <c r="Q4" s="50"/>
      <c r="R4" s="50"/>
      <c r="S4" s="22" t="n">
        <v>0</v>
      </c>
      <c r="T4" s="23" t="n">
        <v>0</v>
      </c>
      <c r="U4" s="22" t="n">
        <v>0</v>
      </c>
      <c r="V4" s="23" t="n">
        <f aca="false">U4*2</f>
        <v>0</v>
      </c>
      <c r="W4" s="50"/>
      <c r="X4" s="50"/>
      <c r="Y4" s="50"/>
      <c r="Z4" s="50"/>
      <c r="AA4" s="12" t="n">
        <v>0.811</v>
      </c>
      <c r="AB4" s="11" t="n">
        <f aca="false">IF(AA4&lt;51%,0,IF(AA4&lt;61%,5,IF(AA4&lt;71%,7,9)))</f>
        <v>9</v>
      </c>
      <c r="AC4" s="24" t="n">
        <v>1</v>
      </c>
      <c r="AD4" s="54" t="n">
        <v>10</v>
      </c>
      <c r="AE4" s="51" t="s">
        <v>166</v>
      </c>
      <c r="AF4" s="11" t="n">
        <v>42.7</v>
      </c>
      <c r="AG4" s="51"/>
      <c r="AH4" s="11"/>
      <c r="AI4" s="12" t="n">
        <v>1</v>
      </c>
      <c r="AJ4" s="11" t="n">
        <f aca="false">IF(AI4&lt;100%,0,5)</f>
        <v>5</v>
      </c>
      <c r="AK4" s="22"/>
      <c r="AL4" s="23"/>
      <c r="AM4" s="22"/>
      <c r="AN4" s="23"/>
      <c r="AO4" s="22"/>
      <c r="AP4" s="23" t="n">
        <v>1</v>
      </c>
      <c r="AQ4" s="22"/>
      <c r="AR4" s="23"/>
      <c r="AS4" s="22" t="n">
        <v>0</v>
      </c>
      <c r="AT4" s="23" t="n">
        <v>0</v>
      </c>
      <c r="AU4" s="22" t="n">
        <v>0</v>
      </c>
      <c r="AV4" s="23" t="n">
        <v>0</v>
      </c>
      <c r="AW4" s="22"/>
      <c r="AX4" s="23"/>
      <c r="AY4" s="22"/>
      <c r="AZ4" s="23"/>
      <c r="BA4" s="22"/>
      <c r="BB4" s="23"/>
      <c r="BC4" s="22"/>
      <c r="BD4" s="23"/>
      <c r="BE4" s="22" t="n">
        <v>12</v>
      </c>
      <c r="BF4" s="23" t="n">
        <f aca="false">BE4*1</f>
        <v>12</v>
      </c>
      <c r="BG4" s="22" t="n">
        <v>0</v>
      </c>
      <c r="BH4" s="23" t="n">
        <f aca="false">BG4*1</f>
        <v>0</v>
      </c>
      <c r="BI4" s="22" t="n">
        <v>0</v>
      </c>
      <c r="BJ4" s="23" t="n">
        <f aca="false">BI4*2</f>
        <v>0</v>
      </c>
      <c r="BK4" s="22" t="n">
        <v>0</v>
      </c>
      <c r="BL4" s="23" t="n">
        <f aca="false">BK4*0.5</f>
        <v>0</v>
      </c>
      <c r="BM4" s="22" t="n">
        <v>0</v>
      </c>
      <c r="BN4" s="23" t="n">
        <v>0</v>
      </c>
      <c r="BO4" s="22" t="n">
        <v>1</v>
      </c>
      <c r="BP4" s="23" t="n">
        <f aca="false">BO4*2</f>
        <v>2</v>
      </c>
      <c r="BQ4" s="22"/>
      <c r="BR4" s="52"/>
      <c r="BS4" s="22" t="n">
        <v>1</v>
      </c>
      <c r="BT4" s="23" t="n">
        <f aca="false">BS4*2</f>
        <v>2</v>
      </c>
      <c r="BU4" s="22"/>
      <c r="BV4" s="52"/>
      <c r="BW4" s="22"/>
      <c r="BX4" s="23"/>
      <c r="BY4" s="22"/>
      <c r="BZ4" s="52"/>
      <c r="CA4" s="55"/>
      <c r="CB4" s="23" t="n">
        <v>24</v>
      </c>
      <c r="CC4" s="22"/>
      <c r="CD4" s="52"/>
      <c r="CE4" s="22"/>
      <c r="CF4" s="52"/>
      <c r="CG4" s="22" t="s">
        <v>167</v>
      </c>
      <c r="CH4" s="23" t="n">
        <f aca="false">1*10+4*8+4*4</f>
        <v>58</v>
      </c>
      <c r="CI4" s="22" t="n">
        <v>0</v>
      </c>
      <c r="CJ4" s="53" t="n">
        <f aca="false">CI4</f>
        <v>0</v>
      </c>
      <c r="CK4" s="22"/>
      <c r="CL4" s="52"/>
      <c r="CM4" s="22" t="n">
        <v>0</v>
      </c>
      <c r="CN4" s="53" t="n">
        <f aca="false">CM4</f>
        <v>0</v>
      </c>
      <c r="CO4" s="26" t="n">
        <f aca="false">H4+J4+L4+N4+P4+R4+T4+V4+X4+Z4+AB4+AD4+AF4+AH4+AJ4+AL4+AN4+AP4+AR4+AT4+AV4+AX4+AZ4+BB4+BD4+BF4+BH4+BJ4+BL4+BN4+BP4+BR4+BT4+BV4+BX4+BZ4+CB4+CD4+CF4+CH4+CJ4+CL4+CN4</f>
        <v>221.7</v>
      </c>
    </row>
    <row r="5" customFormat="false" ht="45" hidden="false" customHeight="true" outlineLevel="0" collapsed="false">
      <c r="A5" s="7" t="n">
        <v>235</v>
      </c>
      <c r="B5" s="21" t="s">
        <v>168</v>
      </c>
      <c r="C5" s="49" t="s">
        <v>169</v>
      </c>
      <c r="D5" s="49" t="s">
        <v>170</v>
      </c>
      <c r="E5" s="21" t="s">
        <v>83</v>
      </c>
      <c r="F5" s="21" t="s">
        <v>141</v>
      </c>
      <c r="G5" s="22"/>
      <c r="H5" s="23"/>
      <c r="I5" s="22"/>
      <c r="J5" s="23"/>
      <c r="K5" s="50"/>
      <c r="L5" s="50"/>
      <c r="M5" s="50"/>
      <c r="N5" s="50"/>
      <c r="O5" s="50"/>
      <c r="P5" s="50"/>
      <c r="Q5" s="50"/>
      <c r="R5" s="50"/>
      <c r="S5" s="22" t="n">
        <v>0</v>
      </c>
      <c r="T5" s="23" t="n">
        <v>0</v>
      </c>
      <c r="U5" s="22" t="n">
        <v>0</v>
      </c>
      <c r="V5" s="23" t="n">
        <f aca="false">U5*2</f>
        <v>0</v>
      </c>
      <c r="W5" s="50"/>
      <c r="X5" s="50"/>
      <c r="Y5" s="50"/>
      <c r="Z5" s="50"/>
      <c r="AA5" s="12" t="n">
        <v>0.83</v>
      </c>
      <c r="AB5" s="11" t="n">
        <f aca="false">IF(AA5&lt;51%,0,IF(AA5&lt;61%,5,IF(AA5&lt;71%,7,9)))</f>
        <v>9</v>
      </c>
      <c r="AC5" s="24" t="n">
        <v>1</v>
      </c>
      <c r="AD5" s="54" t="n">
        <v>10</v>
      </c>
      <c r="AE5" s="51"/>
      <c r="AF5" s="11"/>
      <c r="AG5" s="51" t="s">
        <v>171</v>
      </c>
      <c r="AH5" s="11" t="n">
        <f aca="false">9.75+3.5</f>
        <v>13.25</v>
      </c>
      <c r="AI5" s="12" t="n">
        <v>1</v>
      </c>
      <c r="AJ5" s="11" t="n">
        <f aca="false">IF(AI5&lt;100%,0,5)</f>
        <v>5</v>
      </c>
      <c r="AK5" s="22"/>
      <c r="AL5" s="23"/>
      <c r="AM5" s="22"/>
      <c r="AN5" s="23"/>
      <c r="AO5" s="22"/>
      <c r="AP5" s="23" t="n">
        <v>3</v>
      </c>
      <c r="AQ5" s="22"/>
      <c r="AR5" s="23"/>
      <c r="AS5" s="22" t="n">
        <v>0</v>
      </c>
      <c r="AT5" s="23" t="n">
        <v>0</v>
      </c>
      <c r="AU5" s="22" t="n">
        <v>0</v>
      </c>
      <c r="AV5" s="23"/>
      <c r="AW5" s="22"/>
      <c r="AX5" s="23"/>
      <c r="AY5" s="22"/>
      <c r="AZ5" s="23"/>
      <c r="BA5" s="22"/>
      <c r="BB5" s="23"/>
      <c r="BC5" s="22"/>
      <c r="BD5" s="23"/>
      <c r="BE5" s="22" t="n">
        <v>0</v>
      </c>
      <c r="BF5" s="23" t="n">
        <f aca="false">BE5*1</f>
        <v>0</v>
      </c>
      <c r="BG5" s="22" t="n">
        <v>0</v>
      </c>
      <c r="BH5" s="23" t="n">
        <f aca="false">BG5*1</f>
        <v>0</v>
      </c>
      <c r="BI5" s="22" t="n">
        <v>0</v>
      </c>
      <c r="BJ5" s="23" t="n">
        <f aca="false">BI5*2</f>
        <v>0</v>
      </c>
      <c r="BK5" s="22" t="n">
        <v>0</v>
      </c>
      <c r="BL5" s="23" t="n">
        <f aca="false">BK5*0.5</f>
        <v>0</v>
      </c>
      <c r="BM5" s="22" t="n">
        <v>0</v>
      </c>
      <c r="BN5" s="23" t="n">
        <v>0</v>
      </c>
      <c r="BO5" s="22"/>
      <c r="BP5" s="52"/>
      <c r="BQ5" s="22"/>
      <c r="BR5" s="52"/>
      <c r="BS5" s="22"/>
      <c r="BT5" s="52"/>
      <c r="BU5" s="22"/>
      <c r="BV5" s="52"/>
      <c r="BW5" s="22"/>
      <c r="BX5" s="23"/>
      <c r="BY5" s="22"/>
      <c r="BZ5" s="52"/>
      <c r="CA5" s="55"/>
      <c r="CB5" s="23" t="n">
        <v>6</v>
      </c>
      <c r="CC5" s="22"/>
      <c r="CD5" s="52"/>
      <c r="CE5" s="22"/>
      <c r="CF5" s="52"/>
      <c r="CG5" s="22" t="s">
        <v>172</v>
      </c>
      <c r="CH5" s="23" t="n">
        <f aca="false">2*10</f>
        <v>20</v>
      </c>
      <c r="CI5" s="22" t="n">
        <v>0</v>
      </c>
      <c r="CJ5" s="53" t="n">
        <f aca="false">CI5</f>
        <v>0</v>
      </c>
      <c r="CK5" s="22"/>
      <c r="CL5" s="52"/>
      <c r="CM5" s="22" t="n">
        <v>0</v>
      </c>
      <c r="CN5" s="53" t="n">
        <f aca="false">CM5</f>
        <v>0</v>
      </c>
      <c r="CO5" s="26" t="n">
        <f aca="false">H5+J5+L5+N5+P5+R5+T5+V5+X5+Z5+AB5+AD5+AF5+AH5+AJ5+AL5+AN5+AP5+AR5+AT5+AV5+AX5+AZ5+BB5+BD5+BF5+BH5+BJ5+BL5+BN5+BP5+BR5+BT5+BV5+BX5+BZ5+CB5+CD5+CF5+CH5+CJ5+CL5+CN5</f>
        <v>66.25</v>
      </c>
    </row>
    <row r="6" customFormat="false" ht="45" hidden="false" customHeight="true" outlineLevel="0" collapsed="false">
      <c r="A6" s="7" t="n">
        <v>63</v>
      </c>
      <c r="B6" s="21" t="s">
        <v>173</v>
      </c>
      <c r="C6" s="49" t="s">
        <v>174</v>
      </c>
      <c r="D6" s="49" t="s">
        <v>175</v>
      </c>
      <c r="E6" s="21" t="s">
        <v>83</v>
      </c>
      <c r="F6" s="21" t="s">
        <v>84</v>
      </c>
      <c r="G6" s="22"/>
      <c r="H6" s="23"/>
      <c r="I6" s="22"/>
      <c r="J6" s="23"/>
      <c r="K6" s="50"/>
      <c r="L6" s="50"/>
      <c r="M6" s="50"/>
      <c r="N6" s="50"/>
      <c r="O6" s="50"/>
      <c r="P6" s="50"/>
      <c r="Q6" s="50"/>
      <c r="R6" s="50"/>
      <c r="S6" s="22" t="n">
        <v>0</v>
      </c>
      <c r="T6" s="23" t="n">
        <v>0</v>
      </c>
      <c r="U6" s="22" t="n">
        <v>0</v>
      </c>
      <c r="V6" s="23" t="n">
        <f aca="false">U6*2</f>
        <v>0</v>
      </c>
      <c r="W6" s="50"/>
      <c r="X6" s="50"/>
      <c r="Y6" s="50"/>
      <c r="Z6" s="50"/>
      <c r="AA6" s="12" t="n">
        <v>0.986</v>
      </c>
      <c r="AB6" s="11" t="n">
        <f aca="false">IF(AA6&lt;51%,0,IF(AA6&lt;61%,5,IF(AA6&lt;71%,7,9)))</f>
        <v>9</v>
      </c>
      <c r="AC6" s="24" t="n">
        <v>1</v>
      </c>
      <c r="AD6" s="23" t="n">
        <v>10</v>
      </c>
      <c r="AE6" s="51"/>
      <c r="AF6" s="11"/>
      <c r="AG6" s="51"/>
      <c r="AH6" s="11"/>
      <c r="AI6" s="12" t="n">
        <v>0</v>
      </c>
      <c r="AJ6" s="11" t="n">
        <f aca="false">IF(AI6&lt;100%,0,5)</f>
        <v>0</v>
      </c>
      <c r="AK6" s="22"/>
      <c r="AL6" s="23"/>
      <c r="AM6" s="22"/>
      <c r="AN6" s="11" t="n">
        <v>20</v>
      </c>
      <c r="AO6" s="22"/>
      <c r="AP6" s="11" t="n">
        <v>7</v>
      </c>
      <c r="AQ6" s="22"/>
      <c r="AR6" s="23"/>
      <c r="AS6" s="22" t="n">
        <v>0</v>
      </c>
      <c r="AT6" s="23" t="n">
        <v>0</v>
      </c>
      <c r="AU6" s="22" t="n">
        <v>0</v>
      </c>
      <c r="AV6" s="23" t="n">
        <v>0</v>
      </c>
      <c r="AW6" s="22"/>
      <c r="AX6" s="23"/>
      <c r="AY6" s="22"/>
      <c r="AZ6" s="23"/>
      <c r="BA6" s="22"/>
      <c r="BB6" s="23"/>
      <c r="BC6" s="22"/>
      <c r="BD6" s="23"/>
      <c r="BE6" s="22" t="n">
        <v>0</v>
      </c>
      <c r="BF6" s="23" t="n">
        <f aca="false">BE6*1</f>
        <v>0</v>
      </c>
      <c r="BG6" s="22" t="n">
        <v>0</v>
      </c>
      <c r="BH6" s="23" t="n">
        <f aca="false">BG6*1</f>
        <v>0</v>
      </c>
      <c r="BI6" s="22" t="n">
        <v>0</v>
      </c>
      <c r="BJ6" s="23" t="n">
        <f aca="false">BI6*2</f>
        <v>0</v>
      </c>
      <c r="BK6" s="22" t="n">
        <v>0</v>
      </c>
      <c r="BL6" s="23" t="n">
        <f aca="false">BK6*0.5</f>
        <v>0</v>
      </c>
      <c r="BM6" s="22" t="n">
        <v>0</v>
      </c>
      <c r="BN6" s="23" t="n">
        <v>0</v>
      </c>
      <c r="BO6" s="22"/>
      <c r="BP6" s="52"/>
      <c r="BQ6" s="22"/>
      <c r="BR6" s="52"/>
      <c r="BS6" s="22"/>
      <c r="BT6" s="52"/>
      <c r="BU6" s="22"/>
      <c r="BV6" s="52"/>
      <c r="BW6" s="22"/>
      <c r="BX6" s="23"/>
      <c r="BY6" s="22"/>
      <c r="BZ6" s="52"/>
      <c r="CA6" s="22"/>
      <c r="CB6" s="23" t="n">
        <v>15</v>
      </c>
      <c r="CC6" s="22"/>
      <c r="CD6" s="52"/>
      <c r="CE6" s="22"/>
      <c r="CF6" s="52"/>
      <c r="CG6" s="22"/>
      <c r="CH6" s="23"/>
      <c r="CI6" s="22" t="n">
        <v>0</v>
      </c>
      <c r="CJ6" s="53" t="n">
        <f aca="false">CI6</f>
        <v>0</v>
      </c>
      <c r="CK6" s="22"/>
      <c r="CL6" s="52"/>
      <c r="CM6" s="22" t="n">
        <v>0</v>
      </c>
      <c r="CN6" s="53" t="n">
        <f aca="false">CM6</f>
        <v>0</v>
      </c>
      <c r="CO6" s="26" t="n">
        <f aca="false">H6+J6+L6+N6+P6+R6+T6+V6+X6+Z6+AB6+AD6+AF6+AH6+AJ6+AL6+AN6+AP6+AR6+AT6+AV6+AX6+AZ6+BB6+BD6+BF6+BH6+BJ6+BL6+BN6+BP6+BR6+BT6+BV6+BX6+BZ6+CB6+CD6+CF6+CH6+CJ6+CL6+CN6</f>
        <v>61</v>
      </c>
    </row>
    <row r="7" customFormat="false" ht="45" hidden="false" customHeight="true" outlineLevel="0" collapsed="false">
      <c r="A7" s="7" t="n">
        <v>94</v>
      </c>
      <c r="B7" s="21" t="s">
        <v>176</v>
      </c>
      <c r="C7" s="49" t="s">
        <v>94</v>
      </c>
      <c r="D7" s="49" t="s">
        <v>95</v>
      </c>
      <c r="E7" s="21" t="s">
        <v>59</v>
      </c>
      <c r="F7" s="21" t="s">
        <v>96</v>
      </c>
      <c r="G7" s="22"/>
      <c r="H7" s="23"/>
      <c r="I7" s="22"/>
      <c r="J7" s="23"/>
      <c r="K7" s="50"/>
      <c r="L7" s="50"/>
      <c r="M7" s="50"/>
      <c r="N7" s="50"/>
      <c r="O7" s="50"/>
      <c r="P7" s="50"/>
      <c r="Q7" s="50"/>
      <c r="R7" s="50"/>
      <c r="S7" s="22" t="n">
        <v>0</v>
      </c>
      <c r="T7" s="23" t="n">
        <v>0</v>
      </c>
      <c r="U7" s="22" t="n">
        <v>0</v>
      </c>
      <c r="V7" s="23" t="n">
        <f aca="false">U7*2</f>
        <v>0</v>
      </c>
      <c r="W7" s="50"/>
      <c r="X7" s="50"/>
      <c r="Y7" s="50"/>
      <c r="Z7" s="50"/>
      <c r="AA7" s="12" t="n">
        <v>0.4783</v>
      </c>
      <c r="AB7" s="11" t="n">
        <f aca="false">IF(AA7&lt;51%,0,IF(AA7&lt;61%,5,IF(AA7&lt;71%,7,9)))</f>
        <v>0</v>
      </c>
      <c r="AC7" s="24" t="n">
        <v>1</v>
      </c>
      <c r="AD7" s="23" t="n">
        <f aca="false">IF(AC7&lt;100%,-20,10)</f>
        <v>10</v>
      </c>
      <c r="AE7" s="51"/>
      <c r="AF7" s="11"/>
      <c r="AG7" s="51"/>
      <c r="AH7" s="11"/>
      <c r="AI7" s="12" t="n">
        <v>0</v>
      </c>
      <c r="AJ7" s="11" t="n">
        <f aca="false">IF(AI7&lt;100%,0,5)</f>
        <v>0</v>
      </c>
      <c r="AK7" s="22"/>
      <c r="AL7" s="23"/>
      <c r="AM7" s="22"/>
      <c r="AN7" s="23"/>
      <c r="AO7" s="22"/>
      <c r="AP7" s="23"/>
      <c r="AQ7" s="22"/>
      <c r="AR7" s="23"/>
      <c r="AS7" s="22" t="n">
        <v>0</v>
      </c>
      <c r="AT7" s="23" t="n">
        <v>0</v>
      </c>
      <c r="AU7" s="22" t="n">
        <v>198360</v>
      </c>
      <c r="AV7" s="23" t="n">
        <v>3</v>
      </c>
      <c r="AW7" s="22"/>
      <c r="AX7" s="23"/>
      <c r="AY7" s="22"/>
      <c r="AZ7" s="23"/>
      <c r="BA7" s="22"/>
      <c r="BB7" s="23"/>
      <c r="BC7" s="22"/>
      <c r="BD7" s="23"/>
      <c r="BE7" s="22" t="n">
        <v>0</v>
      </c>
      <c r="BF7" s="23" t="n">
        <f aca="false">BE7*1</f>
        <v>0</v>
      </c>
      <c r="BG7" s="22" t="n">
        <v>0</v>
      </c>
      <c r="BH7" s="23" t="n">
        <f aca="false">BG7*1</f>
        <v>0</v>
      </c>
      <c r="BI7" s="22" t="n">
        <v>0</v>
      </c>
      <c r="BJ7" s="23" t="n">
        <f aca="false">BI7*2</f>
        <v>0</v>
      </c>
      <c r="BK7" s="22" t="n">
        <v>0</v>
      </c>
      <c r="BL7" s="23" t="n">
        <f aca="false">BK7*0.5</f>
        <v>0</v>
      </c>
      <c r="BM7" s="22" t="n">
        <v>0</v>
      </c>
      <c r="BN7" s="23" t="n">
        <v>0</v>
      </c>
      <c r="BO7" s="22"/>
      <c r="BP7" s="52"/>
      <c r="BQ7" s="22"/>
      <c r="BR7" s="52"/>
      <c r="BS7" s="22"/>
      <c r="BT7" s="52"/>
      <c r="BU7" s="22"/>
      <c r="BV7" s="52"/>
      <c r="BW7" s="22"/>
      <c r="BX7" s="23"/>
      <c r="BY7" s="22"/>
      <c r="BZ7" s="52"/>
      <c r="CA7" s="22"/>
      <c r="CB7" s="52"/>
      <c r="CC7" s="22"/>
      <c r="CD7" s="52"/>
      <c r="CE7" s="22"/>
      <c r="CF7" s="52"/>
      <c r="CG7" s="22"/>
      <c r="CH7" s="23"/>
      <c r="CI7" s="22" t="n">
        <v>0</v>
      </c>
      <c r="CJ7" s="53" t="n">
        <f aca="false">CI7</f>
        <v>0</v>
      </c>
      <c r="CK7" s="22"/>
      <c r="CL7" s="52"/>
      <c r="CM7" s="22" t="n">
        <v>0</v>
      </c>
      <c r="CN7" s="53" t="n">
        <f aca="false">CM7</f>
        <v>0</v>
      </c>
      <c r="CO7" s="26" t="n">
        <f aca="false">H7+J7+L7+N7+P7+R7+T7+V7+X7+Z7+AB7+AD7+AF7+AH7+AJ7+AL7+AN7+AP7+AR7+AT7+AV7+AX7+AZ7+BB7+BD7+BF7+BH7+BJ7+BL7+BN7+BP7+BR7+BT7+BV7+BX7+BZ7+CB7+CD7+CF7+CH7+CJ7+CL7+CN7</f>
        <v>13</v>
      </c>
    </row>
    <row r="8" customFormat="false" ht="45" hidden="false" customHeight="true" outlineLevel="0" collapsed="false">
      <c r="A8" s="7" t="n">
        <v>33</v>
      </c>
      <c r="B8" s="21" t="s">
        <v>177</v>
      </c>
      <c r="C8" s="49" t="s">
        <v>178</v>
      </c>
      <c r="D8" s="49" t="s">
        <v>179</v>
      </c>
      <c r="E8" s="21" t="s">
        <v>59</v>
      </c>
      <c r="F8" s="21" t="s">
        <v>64</v>
      </c>
      <c r="G8" s="22"/>
      <c r="H8" s="23"/>
      <c r="I8" s="22"/>
      <c r="J8" s="23"/>
      <c r="K8" s="50"/>
      <c r="L8" s="50"/>
      <c r="M8" s="50"/>
      <c r="N8" s="50"/>
      <c r="O8" s="50"/>
      <c r="P8" s="50"/>
      <c r="Q8" s="50"/>
      <c r="R8" s="50"/>
      <c r="S8" s="22" t="n">
        <v>0</v>
      </c>
      <c r="T8" s="23" t="n">
        <v>0</v>
      </c>
      <c r="U8" s="22" t="n">
        <v>0</v>
      </c>
      <c r="V8" s="23" t="n">
        <f aca="false">U8*2</f>
        <v>0</v>
      </c>
      <c r="W8" s="50"/>
      <c r="X8" s="50"/>
      <c r="Y8" s="50"/>
      <c r="Z8" s="50"/>
      <c r="AA8" s="35" t="n">
        <v>0.933</v>
      </c>
      <c r="AB8" s="11" t="n">
        <f aca="false">IF(AA8&lt;51%,0,IF(AA8&lt;61%,5,IF(AA8&lt;71%,7,9)))</f>
        <v>9</v>
      </c>
      <c r="AC8" s="56" t="n">
        <v>0</v>
      </c>
      <c r="AD8" s="23" t="n">
        <v>0</v>
      </c>
      <c r="AE8" s="51"/>
      <c r="AF8" s="11"/>
      <c r="AG8" s="51"/>
      <c r="AH8" s="11"/>
      <c r="AI8" s="12" t="n">
        <v>0</v>
      </c>
      <c r="AJ8" s="11" t="n">
        <f aca="false">IF(AI8&lt;100%,0,5)</f>
        <v>0</v>
      </c>
      <c r="AK8" s="22"/>
      <c r="AL8" s="23"/>
      <c r="AM8" s="22"/>
      <c r="AN8" s="23"/>
      <c r="AO8" s="22"/>
      <c r="AP8" s="23" t="n">
        <v>0.58</v>
      </c>
      <c r="AQ8" s="22"/>
      <c r="AR8" s="23"/>
      <c r="AS8" s="22" t="n">
        <v>0</v>
      </c>
      <c r="AT8" s="23" t="n">
        <v>0</v>
      </c>
      <c r="AU8" s="22" t="n">
        <v>0</v>
      </c>
      <c r="AV8" s="23"/>
      <c r="AW8" s="22"/>
      <c r="AX8" s="23"/>
      <c r="AY8" s="22"/>
      <c r="AZ8" s="23"/>
      <c r="BA8" s="22"/>
      <c r="BB8" s="23"/>
      <c r="BC8" s="22"/>
      <c r="BD8" s="23"/>
      <c r="BE8" s="22" t="n">
        <v>0</v>
      </c>
      <c r="BF8" s="23" t="n">
        <f aca="false">BE8*1</f>
        <v>0</v>
      </c>
      <c r="BG8" s="22" t="n">
        <v>0</v>
      </c>
      <c r="BH8" s="23" t="n">
        <f aca="false">BG8*1</f>
        <v>0</v>
      </c>
      <c r="BI8" s="22" t="n">
        <v>0</v>
      </c>
      <c r="BJ8" s="23" t="n">
        <f aca="false">BI8*2</f>
        <v>0</v>
      </c>
      <c r="BK8" s="22" t="n">
        <v>0</v>
      </c>
      <c r="BL8" s="23" t="n">
        <f aca="false">BK8*0.5</f>
        <v>0</v>
      </c>
      <c r="BM8" s="22" t="n">
        <v>0</v>
      </c>
      <c r="BN8" s="23" t="n">
        <v>0</v>
      </c>
      <c r="BO8" s="22"/>
      <c r="BP8" s="52"/>
      <c r="BQ8" s="22"/>
      <c r="BR8" s="52"/>
      <c r="BS8" s="22"/>
      <c r="BT8" s="52"/>
      <c r="BU8" s="22"/>
      <c r="BV8" s="52"/>
      <c r="BW8" s="22"/>
      <c r="BX8" s="23"/>
      <c r="BY8" s="22"/>
      <c r="BZ8" s="52"/>
      <c r="CA8" s="22"/>
      <c r="CB8" s="52"/>
      <c r="CC8" s="22"/>
      <c r="CD8" s="52"/>
      <c r="CE8" s="22"/>
      <c r="CF8" s="52"/>
      <c r="CG8" s="22"/>
      <c r="CH8" s="23"/>
      <c r="CI8" s="22" t="n">
        <v>0</v>
      </c>
      <c r="CJ8" s="53" t="n">
        <f aca="false">CI8</f>
        <v>0</v>
      </c>
      <c r="CK8" s="22"/>
      <c r="CL8" s="52"/>
      <c r="CM8" s="22" t="n">
        <v>0</v>
      </c>
      <c r="CN8" s="53" t="n">
        <f aca="false">CM8</f>
        <v>0</v>
      </c>
      <c r="CO8" s="26" t="n">
        <f aca="false">H8+J8+L8+N8+P8+R8+T8+V8+X8+Z8+AB8+AD8+AF8+AH8+AJ8+AL8+AN8+AP8+AR8+AT8+AV8+AX8+AZ8+BB8+BD8+BF8+BH8+BJ8+BL8+BN8+BP8+BR8+BT8+BV8+BX8+BZ8+CB8+CD8+CF8+CH8+CJ8+CL8+CN8</f>
        <v>9.58</v>
      </c>
    </row>
    <row r="9" customFormat="false" ht="45" hidden="false" customHeight="true" outlineLevel="0" collapsed="false">
      <c r="A9" s="7" t="n">
        <v>133</v>
      </c>
      <c r="B9" s="21" t="s">
        <v>180</v>
      </c>
      <c r="C9" s="49" t="s">
        <v>181</v>
      </c>
      <c r="D9" s="49" t="s">
        <v>182</v>
      </c>
      <c r="E9" s="21" t="s">
        <v>68</v>
      </c>
      <c r="F9" s="21" t="s">
        <v>108</v>
      </c>
      <c r="G9" s="22"/>
      <c r="H9" s="23"/>
      <c r="I9" s="22"/>
      <c r="J9" s="23"/>
      <c r="K9" s="50"/>
      <c r="L9" s="57"/>
      <c r="M9" s="50"/>
      <c r="N9" s="57"/>
      <c r="O9" s="50"/>
      <c r="P9" s="50"/>
      <c r="Q9" s="50"/>
      <c r="R9" s="50"/>
      <c r="S9" s="22" t="n">
        <v>0</v>
      </c>
      <c r="T9" s="23" t="n">
        <v>0</v>
      </c>
      <c r="U9" s="22" t="n">
        <v>0</v>
      </c>
      <c r="V9" s="23" t="n">
        <f aca="false">U9*2</f>
        <v>0</v>
      </c>
      <c r="W9" s="50"/>
      <c r="X9" s="50"/>
      <c r="Y9" s="50"/>
      <c r="Z9" s="50"/>
      <c r="AA9" s="12" t="n">
        <v>0</v>
      </c>
      <c r="AB9" s="11" t="n">
        <f aca="false">IF(AA9&lt;51%,0,IF(AA9&lt;61%,5,IF(AA9&lt;71%,7,9)))</f>
        <v>0</v>
      </c>
      <c r="AC9" s="58" t="n">
        <v>0.33</v>
      </c>
      <c r="AD9" s="23" t="n">
        <v>-20</v>
      </c>
      <c r="AE9" s="51" t="s">
        <v>183</v>
      </c>
      <c r="AF9" s="11" t="n">
        <v>54.2</v>
      </c>
      <c r="AG9" s="51"/>
      <c r="AH9" s="11"/>
      <c r="AI9" s="12" t="n">
        <v>1</v>
      </c>
      <c r="AJ9" s="11" t="n">
        <f aca="false">IF(AI9&lt;100%,0,5)</f>
        <v>5</v>
      </c>
      <c r="AK9" s="22"/>
      <c r="AL9" s="23"/>
      <c r="AM9" s="22"/>
      <c r="AN9" s="11" t="n">
        <v>40</v>
      </c>
      <c r="AO9" s="22"/>
      <c r="AP9" s="11" t="n">
        <v>5</v>
      </c>
      <c r="AQ9" s="22"/>
      <c r="AR9" s="23"/>
      <c r="AS9" s="22" t="n">
        <v>0</v>
      </c>
      <c r="AT9" s="23" t="n">
        <v>0</v>
      </c>
      <c r="AU9" s="22" t="n">
        <v>0</v>
      </c>
      <c r="AV9" s="23"/>
      <c r="AW9" s="22"/>
      <c r="AX9" s="23"/>
      <c r="AY9" s="22"/>
      <c r="AZ9" s="23"/>
      <c r="BA9" s="22"/>
      <c r="BB9" s="23"/>
      <c r="BC9" s="22"/>
      <c r="BD9" s="23"/>
      <c r="BE9" s="22" t="n">
        <v>0</v>
      </c>
      <c r="BF9" s="23" t="n">
        <f aca="false">BE9*1</f>
        <v>0</v>
      </c>
      <c r="BG9" s="22" t="n">
        <v>0</v>
      </c>
      <c r="BH9" s="23" t="n">
        <f aca="false">BG9*1</f>
        <v>0</v>
      </c>
      <c r="BI9" s="22" t="n">
        <v>0</v>
      </c>
      <c r="BJ9" s="23" t="n">
        <f aca="false">BI9*2</f>
        <v>0</v>
      </c>
      <c r="BK9" s="22" t="n">
        <v>0</v>
      </c>
      <c r="BL9" s="23" t="n">
        <f aca="false">BK9*0.5</f>
        <v>0</v>
      </c>
      <c r="BM9" s="22" t="n">
        <v>0</v>
      </c>
      <c r="BN9" s="23" t="n">
        <v>0</v>
      </c>
      <c r="BO9" s="22"/>
      <c r="BP9" s="52"/>
      <c r="BQ9" s="22"/>
      <c r="BR9" s="52"/>
      <c r="BS9" s="22"/>
      <c r="BT9" s="52"/>
      <c r="BU9" s="22"/>
      <c r="BV9" s="52"/>
      <c r="BW9" s="59"/>
      <c r="BX9" s="23" t="n">
        <v>2</v>
      </c>
      <c r="BY9" s="22"/>
      <c r="BZ9" s="52"/>
      <c r="CA9" s="22"/>
      <c r="CB9" s="52"/>
      <c r="CC9" s="22"/>
      <c r="CD9" s="52"/>
      <c r="CE9" s="22"/>
      <c r="CF9" s="52"/>
      <c r="CG9" s="22" t="s">
        <v>184</v>
      </c>
      <c r="CH9" s="60" t="n">
        <f aca="false">1*8</f>
        <v>8</v>
      </c>
      <c r="CI9" s="22" t="n">
        <v>0</v>
      </c>
      <c r="CJ9" s="53" t="n">
        <f aca="false">CI9</f>
        <v>0</v>
      </c>
      <c r="CK9" s="22"/>
      <c r="CL9" s="52"/>
      <c r="CM9" s="22" t="n">
        <v>0</v>
      </c>
      <c r="CN9" s="53" t="n">
        <f aca="false">CM9</f>
        <v>0</v>
      </c>
      <c r="CO9" s="26" t="n">
        <f aca="false">H9+J9+L9+N9+P9+R9+T9+V9+X9+Z9+AB9+AD9+AF9+AH9+AJ9+AL9+AN9+AP9+AR9+AT9+AV9+AX9+AZ9+BB9+BD9+BF9+BH9+BJ9+BL9+BN9+BP9+BR9+BT9+BV9+BX9+BZ9+CB9+CD9+CF9+CH9+CJ9+CL9+CN9</f>
        <v>94.2</v>
      </c>
    </row>
    <row r="10" customFormat="false" ht="45" hidden="false" customHeight="true" outlineLevel="0" collapsed="false">
      <c r="A10" s="7" t="n">
        <v>150</v>
      </c>
      <c r="B10" s="21" t="s">
        <v>185</v>
      </c>
      <c r="C10" s="49" t="s">
        <v>186</v>
      </c>
      <c r="D10" s="49" t="s">
        <v>187</v>
      </c>
      <c r="E10" s="21" t="s">
        <v>68</v>
      </c>
      <c r="F10" s="21" t="s">
        <v>108</v>
      </c>
      <c r="G10" s="22"/>
      <c r="H10" s="23"/>
      <c r="I10" s="22"/>
      <c r="J10" s="23"/>
      <c r="K10" s="50"/>
      <c r="L10" s="57"/>
      <c r="M10" s="50"/>
      <c r="N10" s="57"/>
      <c r="O10" s="50"/>
      <c r="P10" s="50"/>
      <c r="Q10" s="50"/>
      <c r="R10" s="50"/>
      <c r="S10" s="22" t="n">
        <v>0</v>
      </c>
      <c r="T10" s="23" t="n">
        <v>0</v>
      </c>
      <c r="U10" s="22" t="n">
        <v>0</v>
      </c>
      <c r="V10" s="23" t="n">
        <f aca="false">U10*2</f>
        <v>0</v>
      </c>
      <c r="W10" s="50"/>
      <c r="X10" s="50"/>
      <c r="Y10" s="50"/>
      <c r="Z10" s="50"/>
      <c r="AA10" s="35" t="n">
        <v>0</v>
      </c>
      <c r="AB10" s="11" t="n">
        <f aca="false">IF(AA10&lt;51%,0,IF(AA10&lt;61%,5,IF(AA10&lt;71%,7,9)))</f>
        <v>0</v>
      </c>
      <c r="AC10" s="24" t="n">
        <v>1</v>
      </c>
      <c r="AD10" s="23" t="n">
        <v>10</v>
      </c>
      <c r="AE10" s="51"/>
      <c r="AF10" s="11"/>
      <c r="AG10" s="51"/>
      <c r="AH10" s="11"/>
      <c r="AI10" s="12" t="n">
        <v>1</v>
      </c>
      <c r="AJ10" s="11" t="n">
        <f aca="false">IF(AI10&lt;100%,0,5)</f>
        <v>5</v>
      </c>
      <c r="AK10" s="22"/>
      <c r="AL10" s="23"/>
      <c r="AM10" s="22"/>
      <c r="AN10" s="23"/>
      <c r="AO10" s="22"/>
      <c r="AP10" s="23"/>
      <c r="AQ10" s="22"/>
      <c r="AR10" s="23"/>
      <c r="AS10" s="22" t="n">
        <v>0</v>
      </c>
      <c r="AT10" s="23" t="n">
        <v>0</v>
      </c>
      <c r="AU10" s="22" t="n">
        <v>0</v>
      </c>
      <c r="AV10" s="23"/>
      <c r="AW10" s="22"/>
      <c r="AX10" s="23"/>
      <c r="AY10" s="22"/>
      <c r="AZ10" s="23"/>
      <c r="BA10" s="22"/>
      <c r="BB10" s="23"/>
      <c r="BC10" s="22"/>
      <c r="BD10" s="23"/>
      <c r="BE10" s="22" t="n">
        <v>0</v>
      </c>
      <c r="BF10" s="23" t="n">
        <f aca="false">BE10*1</f>
        <v>0</v>
      </c>
      <c r="BG10" s="22" t="n">
        <v>0</v>
      </c>
      <c r="BH10" s="23" t="n">
        <f aca="false">BG10*1</f>
        <v>0</v>
      </c>
      <c r="BI10" s="22" t="n">
        <v>0</v>
      </c>
      <c r="BJ10" s="23" t="n">
        <f aca="false">BI10*2</f>
        <v>0</v>
      </c>
      <c r="BK10" s="22" t="n">
        <v>0</v>
      </c>
      <c r="BL10" s="23" t="n">
        <f aca="false">BK10*0.5</f>
        <v>0</v>
      </c>
      <c r="BM10" s="22" t="n">
        <v>0</v>
      </c>
      <c r="BN10" s="23" t="n">
        <v>0</v>
      </c>
      <c r="BO10" s="22"/>
      <c r="BP10" s="52"/>
      <c r="BQ10" s="22"/>
      <c r="BR10" s="52"/>
      <c r="BS10" s="22"/>
      <c r="BT10" s="52"/>
      <c r="BU10" s="22"/>
      <c r="BV10" s="52"/>
      <c r="BW10" s="22"/>
      <c r="BX10" s="23"/>
      <c r="BY10" s="22"/>
      <c r="BZ10" s="52"/>
      <c r="CA10" s="22"/>
      <c r="CB10" s="52"/>
      <c r="CC10" s="22"/>
      <c r="CD10" s="52"/>
      <c r="CE10" s="22"/>
      <c r="CF10" s="52"/>
      <c r="CG10" s="22"/>
      <c r="CH10" s="23"/>
      <c r="CI10" s="22" t="n">
        <v>0</v>
      </c>
      <c r="CJ10" s="53" t="n">
        <f aca="false">CI10</f>
        <v>0</v>
      </c>
      <c r="CK10" s="22"/>
      <c r="CL10" s="52"/>
      <c r="CM10" s="22" t="n">
        <v>0</v>
      </c>
      <c r="CN10" s="53" t="n">
        <f aca="false">CM10</f>
        <v>0</v>
      </c>
      <c r="CO10" s="26" t="n">
        <f aca="false">H10+J10+L10+N10+P10+R10+T10+V10+X10+Z10+AB10+AD10+AF10+AH10+AJ10+AL10+AN10+AP10+AR10+AT10+AV10+AX10+AZ10+BB10+BD10+BF10+BH10+BJ10+BL10+BN10+BP10+BR10+BT10+BV10+BX10+BZ10+CB10+CD10+CF10+CH10+CJ10+CL10+CN10</f>
        <v>15</v>
      </c>
    </row>
    <row r="11" customFormat="false" ht="45" hidden="false" customHeight="true" outlineLevel="0" collapsed="false">
      <c r="A11" s="39" t="n">
        <v>173</v>
      </c>
      <c r="B11" s="21" t="s">
        <v>188</v>
      </c>
      <c r="C11" s="49" t="s">
        <v>189</v>
      </c>
      <c r="D11" s="49" t="s">
        <v>190</v>
      </c>
      <c r="E11" s="21" t="s">
        <v>68</v>
      </c>
      <c r="F11" s="21" t="s">
        <v>116</v>
      </c>
      <c r="G11" s="22"/>
      <c r="H11" s="23"/>
      <c r="I11" s="22"/>
      <c r="J11" s="23"/>
      <c r="K11" s="50"/>
      <c r="L11" s="57"/>
      <c r="M11" s="50"/>
      <c r="N11" s="57"/>
      <c r="O11" s="50"/>
      <c r="P11" s="50"/>
      <c r="Q11" s="50"/>
      <c r="R11" s="50"/>
      <c r="S11" s="22" t="n">
        <v>0</v>
      </c>
      <c r="T11" s="23" t="n">
        <v>0</v>
      </c>
      <c r="U11" s="22" t="n">
        <v>0</v>
      </c>
      <c r="V11" s="23" t="n">
        <f aca="false">U11*2</f>
        <v>0</v>
      </c>
      <c r="W11" s="50"/>
      <c r="X11" s="50"/>
      <c r="Y11" s="50"/>
      <c r="Z11" s="50"/>
      <c r="AA11" s="12" t="n">
        <v>0</v>
      </c>
      <c r="AB11" s="11" t="n">
        <f aca="false">IF(AA11&lt;51%,0,IF(AA11&lt;61%,5,IF(AA11&lt;71%,7,9)))</f>
        <v>0</v>
      </c>
      <c r="AC11" s="24" t="n">
        <v>1</v>
      </c>
      <c r="AD11" s="23" t="n">
        <v>10</v>
      </c>
      <c r="AE11" s="51"/>
      <c r="AF11" s="11"/>
      <c r="AG11" s="51"/>
      <c r="AH11" s="11"/>
      <c r="AI11" s="12" t="n">
        <v>1</v>
      </c>
      <c r="AJ11" s="11" t="n">
        <f aca="false">IF(AI11&lt;100%,0,5)</f>
        <v>5</v>
      </c>
      <c r="AK11" s="22"/>
      <c r="AL11" s="23"/>
      <c r="AM11" s="22"/>
      <c r="AN11" s="11" t="n">
        <v>35</v>
      </c>
      <c r="AO11" s="22"/>
      <c r="AP11" s="11" t="n">
        <v>3.5</v>
      </c>
      <c r="AQ11" s="22"/>
      <c r="AR11" s="23"/>
      <c r="AS11" s="22" t="n">
        <v>2050000</v>
      </c>
      <c r="AT11" s="23" t="n">
        <v>40</v>
      </c>
      <c r="AU11" s="22" t="n">
        <v>0</v>
      </c>
      <c r="AV11" s="23" t="n">
        <v>0</v>
      </c>
      <c r="AW11" s="22"/>
      <c r="AX11" s="23"/>
      <c r="AY11" s="22"/>
      <c r="AZ11" s="23"/>
      <c r="BA11" s="22"/>
      <c r="BB11" s="23"/>
      <c r="BC11" s="22" t="s">
        <v>191</v>
      </c>
      <c r="BD11" s="23" t="n">
        <v>2</v>
      </c>
      <c r="BE11" s="22" t="n">
        <v>0</v>
      </c>
      <c r="BF11" s="23" t="n">
        <f aca="false">BE11*1</f>
        <v>0</v>
      </c>
      <c r="BG11" s="22" t="n">
        <v>0</v>
      </c>
      <c r="BH11" s="23" t="n">
        <f aca="false">BG11*1</f>
        <v>0</v>
      </c>
      <c r="BI11" s="22" t="n">
        <v>0</v>
      </c>
      <c r="BJ11" s="23" t="n">
        <f aca="false">BI11*2</f>
        <v>0</v>
      </c>
      <c r="BK11" s="22" t="n">
        <v>0</v>
      </c>
      <c r="BL11" s="23" t="n">
        <f aca="false">BK11*0.5</f>
        <v>0</v>
      </c>
      <c r="BM11" s="22" t="n">
        <v>0</v>
      </c>
      <c r="BN11" s="23" t="n">
        <v>0</v>
      </c>
      <c r="BO11" s="22"/>
      <c r="BP11" s="52"/>
      <c r="BQ11" s="22"/>
      <c r="BR11" s="52"/>
      <c r="BS11" s="22"/>
      <c r="BT11" s="52"/>
      <c r="BU11" s="22"/>
      <c r="BV11" s="52"/>
      <c r="BW11" s="22"/>
      <c r="BX11" s="23"/>
      <c r="BY11" s="22"/>
      <c r="BZ11" s="52"/>
      <c r="CA11" s="22"/>
      <c r="CB11" s="52"/>
      <c r="CC11" s="22"/>
      <c r="CD11" s="52"/>
      <c r="CE11" s="55" t="s">
        <v>192</v>
      </c>
      <c r="CF11" s="23" t="n">
        <v>8</v>
      </c>
      <c r="CG11" s="22"/>
      <c r="CH11" s="23"/>
      <c r="CI11" s="22" t="n">
        <v>0</v>
      </c>
      <c r="CJ11" s="53" t="n">
        <f aca="false">CI11</f>
        <v>0</v>
      </c>
      <c r="CK11" s="22"/>
      <c r="CL11" s="52"/>
      <c r="CM11" s="22" t="n">
        <v>0</v>
      </c>
      <c r="CN11" s="53" t="n">
        <f aca="false">CM11</f>
        <v>0</v>
      </c>
      <c r="CO11" s="26" t="n">
        <f aca="false">H11+J11+L11+N11+P11+R11+T11+V11+X11+Z11+AB11+AD11+AF11+AH11+AJ11+AL11+AN11+AP11+AR11+AT11+AV11+AX11+AZ11+BB11+BD11+BF11+BH11+BJ11+BL11+BN11+BP11+BR11+BT11+BV11+BX11+BZ11+CB11+CD11+CF11+CH11+CJ11+CL11+CN11</f>
        <v>103.5</v>
      </c>
    </row>
    <row r="12" customFormat="false" ht="45" hidden="false" customHeight="true" outlineLevel="0" collapsed="false">
      <c r="A12" s="39" t="n">
        <v>174</v>
      </c>
      <c r="B12" s="21" t="s">
        <v>193</v>
      </c>
      <c r="C12" s="49" t="s">
        <v>194</v>
      </c>
      <c r="D12" s="49" t="s">
        <v>195</v>
      </c>
      <c r="E12" s="21" t="s">
        <v>68</v>
      </c>
      <c r="F12" s="21" t="s">
        <v>116</v>
      </c>
      <c r="G12" s="22"/>
      <c r="H12" s="23"/>
      <c r="I12" s="22"/>
      <c r="J12" s="23"/>
      <c r="K12" s="50"/>
      <c r="L12" s="57"/>
      <c r="M12" s="50"/>
      <c r="N12" s="57"/>
      <c r="O12" s="50"/>
      <c r="P12" s="50"/>
      <c r="Q12" s="50"/>
      <c r="R12" s="50"/>
      <c r="S12" s="22" t="n">
        <v>0</v>
      </c>
      <c r="T12" s="23" t="n">
        <v>0</v>
      </c>
      <c r="U12" s="22" t="n">
        <v>0</v>
      </c>
      <c r="V12" s="23" t="n">
        <f aca="false">U12*2</f>
        <v>0</v>
      </c>
      <c r="W12" s="50"/>
      <c r="X12" s="50"/>
      <c r="Y12" s="50"/>
      <c r="Z12" s="50"/>
      <c r="AA12" s="12" t="n">
        <v>0.85</v>
      </c>
      <c r="AB12" s="11" t="n">
        <f aca="false">IF(AA12&lt;51%,0,IF(AA12&lt;61%,5,IF(AA12&lt;71%,7,9)))</f>
        <v>9</v>
      </c>
      <c r="AC12" s="24" t="n">
        <v>1</v>
      </c>
      <c r="AD12" s="23" t="n">
        <v>10</v>
      </c>
      <c r="AE12" s="51"/>
      <c r="AF12" s="11"/>
      <c r="AG12" s="51"/>
      <c r="AH12" s="11"/>
      <c r="AI12" s="12" t="n">
        <v>1</v>
      </c>
      <c r="AJ12" s="11" t="n">
        <f aca="false">IF(AI12&lt;100%,0,5)</f>
        <v>5</v>
      </c>
      <c r="AK12" s="22"/>
      <c r="AL12" s="23"/>
      <c r="AM12" s="22"/>
      <c r="AN12" s="11" t="n">
        <v>15</v>
      </c>
      <c r="AO12" s="22"/>
      <c r="AP12" s="11" t="n">
        <v>2.83</v>
      </c>
      <c r="AQ12" s="22"/>
      <c r="AR12" s="23"/>
      <c r="AS12" s="22" t="n">
        <v>2050000</v>
      </c>
      <c r="AT12" s="23" t="n">
        <v>40</v>
      </c>
      <c r="AU12" s="22" t="n">
        <v>0</v>
      </c>
      <c r="AV12" s="23"/>
      <c r="AW12" s="22"/>
      <c r="AX12" s="23"/>
      <c r="AY12" s="22"/>
      <c r="AZ12" s="23"/>
      <c r="BA12" s="22"/>
      <c r="BB12" s="23"/>
      <c r="BC12" s="22"/>
      <c r="BD12" s="23"/>
      <c r="BE12" s="22" t="n">
        <v>0</v>
      </c>
      <c r="BF12" s="23" t="n">
        <f aca="false">BE12*1</f>
        <v>0</v>
      </c>
      <c r="BG12" s="22" t="n">
        <v>0</v>
      </c>
      <c r="BH12" s="23" t="n">
        <f aca="false">BG12*1</f>
        <v>0</v>
      </c>
      <c r="BI12" s="22" t="n">
        <v>0</v>
      </c>
      <c r="BJ12" s="23" t="n">
        <f aca="false">BI12*2</f>
        <v>0</v>
      </c>
      <c r="BK12" s="22" t="n">
        <v>0</v>
      </c>
      <c r="BL12" s="23" t="n">
        <f aca="false">BK12*0.5</f>
        <v>0</v>
      </c>
      <c r="BM12" s="22" t="n">
        <v>0</v>
      </c>
      <c r="BN12" s="23" t="n">
        <v>0</v>
      </c>
      <c r="BO12" s="22"/>
      <c r="BP12" s="52"/>
      <c r="BQ12" s="22"/>
      <c r="BR12" s="52"/>
      <c r="BS12" s="22"/>
      <c r="BT12" s="52"/>
      <c r="BU12" s="22"/>
      <c r="BV12" s="52"/>
      <c r="BW12" s="22"/>
      <c r="BX12" s="23"/>
      <c r="BY12" s="22"/>
      <c r="BZ12" s="52"/>
      <c r="CA12" s="22"/>
      <c r="CB12" s="52"/>
      <c r="CC12" s="22"/>
      <c r="CD12" s="52"/>
      <c r="CE12" s="22"/>
      <c r="CF12" s="52"/>
      <c r="CG12" s="22"/>
      <c r="CH12" s="23"/>
      <c r="CI12" s="22" t="n">
        <v>0</v>
      </c>
      <c r="CJ12" s="53" t="n">
        <f aca="false">CI12</f>
        <v>0</v>
      </c>
      <c r="CK12" s="22"/>
      <c r="CL12" s="52"/>
      <c r="CM12" s="22" t="n">
        <v>0</v>
      </c>
      <c r="CN12" s="53" t="n">
        <f aca="false">CM12</f>
        <v>0</v>
      </c>
      <c r="CO12" s="26" t="n">
        <f aca="false">H12+J12+L12+N12+P12+R12+T12+V12+X12+Z12+AB12+AD12+AF12+AH12+AJ12+AL12+AN12+AP12+AR12+AT12+AV12+AX12+AZ12+BB12+BD12+BF12+BH12+BJ12+BL12+BN12+BP12+BR12+BT12+BV12+BX12+BZ12+CB12+CD12+CF12+CH12+CJ12+CL12+CN12</f>
        <v>81.83</v>
      </c>
    </row>
    <row r="13" customFormat="false" ht="45" hidden="false" customHeight="true" outlineLevel="0" collapsed="false">
      <c r="A13" s="39" t="n">
        <v>1</v>
      </c>
      <c r="B13" s="42" t="s">
        <v>196</v>
      </c>
      <c r="C13" s="42" t="s">
        <v>197</v>
      </c>
      <c r="D13" s="42" t="s">
        <v>198</v>
      </c>
      <c r="E13" s="42" t="s">
        <v>59</v>
      </c>
      <c r="F13" s="42" t="s">
        <v>60</v>
      </c>
      <c r="G13" s="22"/>
      <c r="H13" s="23"/>
      <c r="I13" s="22"/>
      <c r="J13" s="23"/>
      <c r="K13" s="50"/>
      <c r="L13" s="50"/>
      <c r="M13" s="50"/>
      <c r="N13" s="50"/>
      <c r="O13" s="50"/>
      <c r="P13" s="50"/>
      <c r="Q13" s="50"/>
      <c r="R13" s="50"/>
      <c r="S13" s="22" t="n">
        <v>4</v>
      </c>
      <c r="T13" s="23" t="n">
        <v>40</v>
      </c>
      <c r="U13" s="22" t="n">
        <v>0</v>
      </c>
      <c r="V13" s="23" t="n">
        <f aca="false">U13*2</f>
        <v>0</v>
      </c>
      <c r="W13" s="50"/>
      <c r="X13" s="50"/>
      <c r="Y13" s="50"/>
      <c r="Z13" s="50"/>
      <c r="AA13" s="12" t="n">
        <v>0.355</v>
      </c>
      <c r="AB13" s="11" t="n">
        <f aca="false">IF(AA13&lt;51%,0,IF(AA13&lt;61%,5,IF(AA13&lt;71%,7,9)))</f>
        <v>0</v>
      </c>
      <c r="AC13" s="24" t="n">
        <v>1</v>
      </c>
      <c r="AD13" s="23" t="n">
        <v>10</v>
      </c>
      <c r="AE13" s="51"/>
      <c r="AF13" s="11"/>
      <c r="AG13" s="51"/>
      <c r="AH13" s="11"/>
      <c r="AI13" s="12" t="n">
        <v>1</v>
      </c>
      <c r="AJ13" s="11" t="n">
        <f aca="false">IF(AI13&lt;100%,0,5)</f>
        <v>5</v>
      </c>
      <c r="AK13" s="22"/>
      <c r="AL13" s="23"/>
      <c r="AM13" s="22"/>
      <c r="AN13" s="11" t="n">
        <v>39.8</v>
      </c>
      <c r="AO13" s="22"/>
      <c r="AP13" s="11" t="n">
        <v>6.23</v>
      </c>
      <c r="AQ13" s="22"/>
      <c r="AR13" s="23"/>
      <c r="AS13" s="22" t="n">
        <v>0</v>
      </c>
      <c r="AT13" s="23" t="n">
        <v>0</v>
      </c>
      <c r="AU13" s="22" t="n">
        <v>189240</v>
      </c>
      <c r="AV13" s="23" t="n">
        <v>3</v>
      </c>
      <c r="AW13" s="22"/>
      <c r="AX13" s="23" t="n">
        <v>2</v>
      </c>
      <c r="AY13" s="22"/>
      <c r="AZ13" s="23"/>
      <c r="BA13" s="22"/>
      <c r="BB13" s="23"/>
      <c r="BC13" s="22"/>
      <c r="BD13" s="23"/>
      <c r="BE13" s="22" t="n">
        <v>0</v>
      </c>
      <c r="BF13" s="23" t="n">
        <f aca="false">BE13*1</f>
        <v>0</v>
      </c>
      <c r="BG13" s="22" t="n">
        <v>0</v>
      </c>
      <c r="BH13" s="23" t="n">
        <f aca="false">BG13*1</f>
        <v>0</v>
      </c>
      <c r="BI13" s="22" t="n">
        <v>0</v>
      </c>
      <c r="BJ13" s="23" t="n">
        <f aca="false">BI13*2</f>
        <v>0</v>
      </c>
      <c r="BK13" s="22" t="n">
        <v>0</v>
      </c>
      <c r="BL13" s="23" t="n">
        <f aca="false">BK13*0.5</f>
        <v>0</v>
      </c>
      <c r="BM13" s="22" t="n">
        <v>0</v>
      </c>
      <c r="BN13" s="23" t="n">
        <v>0</v>
      </c>
      <c r="BO13" s="22"/>
      <c r="BP13" s="52"/>
      <c r="BQ13" s="22"/>
      <c r="BR13" s="52"/>
      <c r="BS13" s="22"/>
      <c r="BT13" s="52"/>
      <c r="BU13" s="22"/>
      <c r="BV13" s="52"/>
      <c r="BW13" s="22"/>
      <c r="BX13" s="23"/>
      <c r="BY13" s="22"/>
      <c r="BZ13" s="52"/>
      <c r="CA13" s="22"/>
      <c r="CB13" s="52"/>
      <c r="CC13" s="22"/>
      <c r="CD13" s="52"/>
      <c r="CE13" s="22"/>
      <c r="CF13" s="52"/>
      <c r="CG13" s="22"/>
      <c r="CH13" s="23"/>
      <c r="CI13" s="22" t="n">
        <v>0</v>
      </c>
      <c r="CJ13" s="23" t="n">
        <f aca="false">CI13</f>
        <v>0</v>
      </c>
      <c r="CK13" s="22"/>
      <c r="CL13" s="52"/>
      <c r="CM13" s="22" t="n">
        <v>0</v>
      </c>
      <c r="CN13" s="23" t="n">
        <f aca="false">CM13</f>
        <v>0</v>
      </c>
      <c r="CO13" s="26" t="n">
        <f aca="false">H13+J13+L13+N13+P13+R13+T13+V13+X13+Z13+AB13+AD13+AF13+AH13+AJ13+AL13+AN13+AP13+AR13+AT13+AV13+AX13+AZ13+BB13+BD13+BF13+BH13+BJ13+BL13+BN13+BP13+BR13+BT13+BV13+BX13+BZ13+CB13+CD13+CF13+CH13+CJ13+CL13+CN13</f>
        <v>106.03</v>
      </c>
    </row>
    <row r="14" customFormat="false" ht="45" hidden="false" customHeight="true" outlineLevel="0" collapsed="false">
      <c r="A14" s="7" t="n">
        <v>106</v>
      </c>
      <c r="B14" s="21" t="s">
        <v>199</v>
      </c>
      <c r="C14" s="42" t="s">
        <v>200</v>
      </c>
      <c r="D14" s="42" t="s">
        <v>201</v>
      </c>
      <c r="E14" s="21" t="s">
        <v>59</v>
      </c>
      <c r="F14" s="21" t="s">
        <v>100</v>
      </c>
      <c r="G14" s="22"/>
      <c r="H14" s="23"/>
      <c r="I14" s="22"/>
      <c r="J14" s="23"/>
      <c r="K14" s="50"/>
      <c r="L14" s="50"/>
      <c r="M14" s="50"/>
      <c r="N14" s="50"/>
      <c r="O14" s="50"/>
      <c r="P14" s="50"/>
      <c r="Q14" s="50"/>
      <c r="R14" s="50"/>
      <c r="S14" s="22" t="n">
        <v>0</v>
      </c>
      <c r="T14" s="23" t="n">
        <v>0</v>
      </c>
      <c r="U14" s="22" t="n">
        <v>0</v>
      </c>
      <c r="V14" s="23" t="n">
        <f aca="false">U14*2</f>
        <v>0</v>
      </c>
      <c r="W14" s="50"/>
      <c r="X14" s="50"/>
      <c r="Y14" s="50"/>
      <c r="Z14" s="50"/>
      <c r="AA14" s="12" t="n">
        <v>0.8308</v>
      </c>
      <c r="AB14" s="11" t="n">
        <f aca="false">IF(AA14&lt;51%,0,IF(AA14&lt;61%,5,IF(AA14&lt;71%,7,9)))</f>
        <v>9</v>
      </c>
      <c r="AC14" s="24" t="n">
        <v>1</v>
      </c>
      <c r="AD14" s="23" t="n">
        <v>10</v>
      </c>
      <c r="AE14" s="51"/>
      <c r="AF14" s="11"/>
      <c r="AG14" s="51"/>
      <c r="AH14" s="11"/>
      <c r="AI14" s="12" t="n">
        <v>1</v>
      </c>
      <c r="AJ14" s="11" t="n">
        <f aca="false">IF(AI14&lt;100%,0,5)</f>
        <v>5</v>
      </c>
      <c r="AK14" s="22"/>
      <c r="AL14" s="23"/>
      <c r="AM14" s="22"/>
      <c r="AN14" s="23"/>
      <c r="AO14" s="22"/>
      <c r="AP14" s="23"/>
      <c r="AQ14" s="22"/>
      <c r="AR14" s="23"/>
      <c r="AS14" s="22" t="n">
        <v>0</v>
      </c>
      <c r="AT14" s="23" t="n">
        <v>0</v>
      </c>
      <c r="AU14" s="22" t="n">
        <v>0</v>
      </c>
      <c r="AV14" s="23" t="n">
        <v>0</v>
      </c>
      <c r="AW14" s="22"/>
      <c r="AX14" s="23"/>
      <c r="AY14" s="22"/>
      <c r="AZ14" s="23"/>
      <c r="BA14" s="22"/>
      <c r="BB14" s="23"/>
      <c r="BC14" s="22"/>
      <c r="BD14" s="23"/>
      <c r="BE14" s="22" t="n">
        <v>1</v>
      </c>
      <c r="BF14" s="23" t="n">
        <f aca="false">BE14*1</f>
        <v>1</v>
      </c>
      <c r="BG14" s="22" t="n">
        <v>0</v>
      </c>
      <c r="BH14" s="23" t="n">
        <f aca="false">BG14*1</f>
        <v>0</v>
      </c>
      <c r="BI14" s="22" t="n">
        <v>0</v>
      </c>
      <c r="BJ14" s="23" t="n">
        <f aca="false">BI14*2</f>
        <v>0</v>
      </c>
      <c r="BK14" s="22" t="n">
        <v>0</v>
      </c>
      <c r="BL14" s="23" t="n">
        <f aca="false">BK14*0.5</f>
        <v>0</v>
      </c>
      <c r="BM14" s="22" t="n">
        <v>0</v>
      </c>
      <c r="BN14" s="23" t="n">
        <v>0</v>
      </c>
      <c r="BO14" s="22"/>
      <c r="BP14" s="52"/>
      <c r="BQ14" s="22"/>
      <c r="BR14" s="52"/>
      <c r="BS14" s="22"/>
      <c r="BT14" s="52"/>
      <c r="BU14" s="22"/>
      <c r="BV14" s="52"/>
      <c r="BW14" s="59"/>
      <c r="BX14" s="23" t="n">
        <v>2</v>
      </c>
      <c r="BY14" s="22"/>
      <c r="BZ14" s="52"/>
      <c r="CA14" s="22"/>
      <c r="CB14" s="52"/>
      <c r="CC14" s="22"/>
      <c r="CD14" s="52"/>
      <c r="CE14" s="22"/>
      <c r="CF14" s="52"/>
      <c r="CG14" s="22" t="s">
        <v>202</v>
      </c>
      <c r="CH14" s="23" t="n">
        <v>16</v>
      </c>
      <c r="CI14" s="22" t="n">
        <v>0</v>
      </c>
      <c r="CJ14" s="53" t="n">
        <f aca="false">CI14</f>
        <v>0</v>
      </c>
      <c r="CK14" s="22"/>
      <c r="CL14" s="52"/>
      <c r="CM14" s="22" t="n">
        <v>0</v>
      </c>
      <c r="CN14" s="53" t="n">
        <f aca="false">CM14</f>
        <v>0</v>
      </c>
      <c r="CO14" s="26" t="n">
        <f aca="false">H14+J14+L14+N14+P14+R14+T14+V14+X14+Z14+AB14+AD14+AF14+AH14+AJ14+AL14+AN14+AP14+AR14+AT14+AV14+AX14+AZ14+BB14+BD14+BF14+BH14+BJ14+BL14+BN14+BP14+BR14+BT14+BV14+BX14+BZ14+CB14+CD14+CF14+CH14+CJ14+CL14+CN14</f>
        <v>43</v>
      </c>
    </row>
    <row r="15" customFormat="false" ht="45" hidden="false" customHeight="true" outlineLevel="0" collapsed="false">
      <c r="A15" s="7" t="n">
        <v>76</v>
      </c>
      <c r="B15" s="21" t="s">
        <v>203</v>
      </c>
      <c r="C15" s="42" t="s">
        <v>204</v>
      </c>
      <c r="D15" s="42" t="s">
        <v>205</v>
      </c>
      <c r="E15" s="21" t="s">
        <v>83</v>
      </c>
      <c r="F15" s="21" t="s">
        <v>88</v>
      </c>
      <c r="G15" s="22"/>
      <c r="H15" s="23"/>
      <c r="I15" s="22"/>
      <c r="J15" s="23" t="n">
        <v>2</v>
      </c>
      <c r="K15" s="50"/>
      <c r="L15" s="50"/>
      <c r="M15" s="50"/>
      <c r="N15" s="50"/>
      <c r="O15" s="50"/>
      <c r="P15" s="50"/>
      <c r="Q15" s="50"/>
      <c r="R15" s="50"/>
      <c r="S15" s="22" t="n">
        <v>0</v>
      </c>
      <c r="T15" s="23" t="n">
        <v>0</v>
      </c>
      <c r="U15" s="22" t="n">
        <v>0</v>
      </c>
      <c r="V15" s="23" t="n">
        <f aca="false">U15*2</f>
        <v>0</v>
      </c>
      <c r="W15" s="50"/>
      <c r="X15" s="50"/>
      <c r="Y15" s="50"/>
      <c r="Z15" s="50"/>
      <c r="AA15" s="12" t="n">
        <v>0.72</v>
      </c>
      <c r="AB15" s="11" t="n">
        <f aca="false">IF(AA15&lt;51%,0,IF(AA15&lt;61%,5,IF(AA15&lt;71%,7,9)))</f>
        <v>9</v>
      </c>
      <c r="AC15" s="24" t="n">
        <v>1</v>
      </c>
      <c r="AD15" s="23" t="n">
        <v>10</v>
      </c>
      <c r="AE15" s="51" t="s">
        <v>206</v>
      </c>
      <c r="AF15" s="11" t="n">
        <v>16</v>
      </c>
      <c r="AG15" s="22" t="s">
        <v>207</v>
      </c>
      <c r="AH15" s="23" t="n">
        <v>4.95</v>
      </c>
      <c r="AI15" s="12" t="n">
        <v>1</v>
      </c>
      <c r="AJ15" s="11" t="n">
        <f aca="false">IF(AI15&lt;100%,0,5)</f>
        <v>5</v>
      </c>
      <c r="AK15" s="22"/>
      <c r="AL15" s="23"/>
      <c r="AM15" s="22"/>
      <c r="AN15" s="23"/>
      <c r="AO15" s="22"/>
      <c r="AP15" s="23" t="n">
        <v>2.6</v>
      </c>
      <c r="AQ15" s="22"/>
      <c r="AR15" s="23"/>
      <c r="AS15" s="22" t="n">
        <v>0</v>
      </c>
      <c r="AT15" s="23" t="n">
        <v>0</v>
      </c>
      <c r="AU15" s="22" t="n">
        <v>0</v>
      </c>
      <c r="AV15" s="23"/>
      <c r="AW15" s="22"/>
      <c r="AX15" s="23"/>
      <c r="AY15" s="22"/>
      <c r="AZ15" s="23"/>
      <c r="BA15" s="22"/>
      <c r="BB15" s="23"/>
      <c r="BC15" s="22"/>
      <c r="BD15" s="23"/>
      <c r="BE15" s="22" t="n">
        <v>0</v>
      </c>
      <c r="BF15" s="23" t="n">
        <f aca="false">BE15*1</f>
        <v>0</v>
      </c>
      <c r="BG15" s="22" t="n">
        <v>0</v>
      </c>
      <c r="BH15" s="23" t="n">
        <f aca="false">BG15*1</f>
        <v>0</v>
      </c>
      <c r="BI15" s="22" t="n">
        <v>0</v>
      </c>
      <c r="BJ15" s="23" t="n">
        <f aca="false">BI15*2</f>
        <v>0</v>
      </c>
      <c r="BK15" s="22" t="n">
        <v>0</v>
      </c>
      <c r="BL15" s="23" t="n">
        <f aca="false">BK15*0.5</f>
        <v>0</v>
      </c>
      <c r="BM15" s="22" t="n">
        <v>0</v>
      </c>
      <c r="BN15" s="23" t="n">
        <v>0</v>
      </c>
      <c r="BO15" s="22"/>
      <c r="BP15" s="52"/>
      <c r="BQ15" s="22"/>
      <c r="BR15" s="52"/>
      <c r="BS15" s="22"/>
      <c r="BT15" s="52"/>
      <c r="BU15" s="22"/>
      <c r="BV15" s="52"/>
      <c r="BW15" s="59"/>
      <c r="BX15" s="23" t="n">
        <v>2</v>
      </c>
      <c r="BY15" s="22"/>
      <c r="BZ15" s="52"/>
      <c r="CA15" s="22"/>
      <c r="CB15" s="52"/>
      <c r="CC15" s="22"/>
      <c r="CD15" s="52"/>
      <c r="CE15" s="22"/>
      <c r="CF15" s="52"/>
      <c r="CG15" s="22"/>
      <c r="CH15" s="23"/>
      <c r="CI15" s="22" t="n">
        <v>0</v>
      </c>
      <c r="CJ15" s="53" t="n">
        <f aca="false">CI15</f>
        <v>0</v>
      </c>
      <c r="CK15" s="22"/>
      <c r="CL15" s="52"/>
      <c r="CM15" s="22" t="n">
        <v>0</v>
      </c>
      <c r="CN15" s="53" t="n">
        <f aca="false">CM15</f>
        <v>0</v>
      </c>
      <c r="CO15" s="26" t="n">
        <f aca="false">H15+J15+L15+N15+P15+R15+T15+V15+X15+Z15+AB15+AD15+AF15+AH15+AJ15+AL15+AN15+AP15+AR15+AT15+AV15+AX15+AZ15+BB15+BD15+BF15+BH15+BJ15+BL15+BN15+BP15+BR15+BT15+BV15+BX15+BZ15+CB15+CD15+CF15+CH15+CJ15+CL15+CN15</f>
        <v>51.55</v>
      </c>
    </row>
    <row r="16" customFormat="false" ht="45" hidden="false" customHeight="true" outlineLevel="0" collapsed="false">
      <c r="A16" s="7" t="n">
        <v>155</v>
      </c>
      <c r="B16" s="21" t="s">
        <v>208</v>
      </c>
      <c r="C16" s="42" t="s">
        <v>209</v>
      </c>
      <c r="D16" s="42" t="s">
        <v>210</v>
      </c>
      <c r="E16" s="21" t="s">
        <v>68</v>
      </c>
      <c r="F16" s="21" t="s">
        <v>108</v>
      </c>
      <c r="G16" s="22"/>
      <c r="H16" s="23"/>
      <c r="I16" s="22"/>
      <c r="J16" s="23" t="n">
        <v>4</v>
      </c>
      <c r="K16" s="50"/>
      <c r="L16" s="57"/>
      <c r="M16" s="50"/>
      <c r="N16" s="57"/>
      <c r="O16" s="50"/>
      <c r="P16" s="50"/>
      <c r="Q16" s="50"/>
      <c r="R16" s="50"/>
      <c r="S16" s="22" t="n">
        <v>0</v>
      </c>
      <c r="T16" s="23" t="n">
        <v>0</v>
      </c>
      <c r="U16" s="22" t="n">
        <v>0</v>
      </c>
      <c r="V16" s="23" t="n">
        <f aca="false">U16*2</f>
        <v>0</v>
      </c>
      <c r="W16" s="50"/>
      <c r="X16" s="50"/>
      <c r="Y16" s="50"/>
      <c r="Z16" s="50"/>
      <c r="AA16" s="12" t="n">
        <v>0</v>
      </c>
      <c r="AB16" s="11" t="n">
        <f aca="false">IF(AA16&lt;51%,0,IF(AA16&lt;61%,5,IF(AA16&lt;71%,7,9)))</f>
        <v>0</v>
      </c>
      <c r="AC16" s="24" t="n">
        <v>1</v>
      </c>
      <c r="AD16" s="23" t="n">
        <v>10</v>
      </c>
      <c r="AE16" s="51"/>
      <c r="AF16" s="11"/>
      <c r="AG16" s="51"/>
      <c r="AH16" s="11"/>
      <c r="AI16" s="12" t="n">
        <v>0</v>
      </c>
      <c r="AJ16" s="11" t="n">
        <f aca="false">IF(AI16&lt;100%,0,5)</f>
        <v>0</v>
      </c>
      <c r="AK16" s="22"/>
      <c r="AL16" s="23"/>
      <c r="AM16" s="22"/>
      <c r="AN16" s="23"/>
      <c r="AO16" s="22"/>
      <c r="AP16" s="23"/>
      <c r="AQ16" s="22"/>
      <c r="AR16" s="23"/>
      <c r="AS16" s="22" t="n">
        <v>0</v>
      </c>
      <c r="AT16" s="23" t="n">
        <v>0</v>
      </c>
      <c r="AU16" s="22" t="n">
        <v>0</v>
      </c>
      <c r="AV16" s="23"/>
      <c r="AW16" s="22"/>
      <c r="AX16" s="23"/>
      <c r="AY16" s="22"/>
      <c r="AZ16" s="23"/>
      <c r="BA16" s="22"/>
      <c r="BB16" s="23"/>
      <c r="BC16" s="22"/>
      <c r="BD16" s="23"/>
      <c r="BE16" s="22" t="n">
        <v>0</v>
      </c>
      <c r="BF16" s="23" t="n">
        <f aca="false">BE16*1</f>
        <v>0</v>
      </c>
      <c r="BG16" s="22" t="n">
        <v>0</v>
      </c>
      <c r="BH16" s="23" t="n">
        <f aca="false">BG16*1</f>
        <v>0</v>
      </c>
      <c r="BI16" s="22" t="n">
        <v>0</v>
      </c>
      <c r="BJ16" s="23" t="n">
        <f aca="false">BI16*2</f>
        <v>0</v>
      </c>
      <c r="BK16" s="22" t="n">
        <v>0</v>
      </c>
      <c r="BL16" s="23" t="n">
        <f aca="false">BK16*0.5</f>
        <v>0</v>
      </c>
      <c r="BM16" s="22" t="n">
        <v>0</v>
      </c>
      <c r="BN16" s="23" t="n">
        <v>0</v>
      </c>
      <c r="BO16" s="22"/>
      <c r="BP16" s="52"/>
      <c r="BQ16" s="22"/>
      <c r="BR16" s="52"/>
      <c r="BS16" s="22"/>
      <c r="BT16" s="52"/>
      <c r="BU16" s="22"/>
      <c r="BV16" s="52"/>
      <c r="BW16" s="22"/>
      <c r="BX16" s="23"/>
      <c r="BY16" s="22"/>
      <c r="BZ16" s="52"/>
      <c r="CA16" s="22"/>
      <c r="CB16" s="52"/>
      <c r="CC16" s="22"/>
      <c r="CD16" s="52"/>
      <c r="CE16" s="22"/>
      <c r="CF16" s="52"/>
      <c r="CG16" s="22"/>
      <c r="CH16" s="23"/>
      <c r="CI16" s="22" t="n">
        <v>0</v>
      </c>
      <c r="CJ16" s="53" t="n">
        <f aca="false">CI16</f>
        <v>0</v>
      </c>
      <c r="CK16" s="22"/>
      <c r="CL16" s="52"/>
      <c r="CM16" s="22" t="n">
        <v>0</v>
      </c>
      <c r="CN16" s="53" t="n">
        <f aca="false">CM16</f>
        <v>0</v>
      </c>
      <c r="CO16" s="26" t="n">
        <f aca="false">H16+J16+L16+N16+P16+R16+T16+V16+X16+Z16+AB16+AD16+AF16+AH16+AJ16+AL16+AN16+AP16+AR16+AT16+AV16+AX16+AZ16+BB16+BD16+BF16+BH16+BJ16+BL16+BN16+BP16+BR16+BT16+BV16+BX16+BZ16+CB16+CD16+CF16+CH16+CJ16+CL16+CN16</f>
        <v>14</v>
      </c>
    </row>
    <row r="17" customFormat="false" ht="45" hidden="false" customHeight="true" outlineLevel="0" collapsed="false">
      <c r="A17" s="7" t="n">
        <v>175</v>
      </c>
      <c r="B17" s="21" t="s">
        <v>211</v>
      </c>
      <c r="C17" s="42" t="s">
        <v>212</v>
      </c>
      <c r="D17" s="42" t="s">
        <v>213</v>
      </c>
      <c r="E17" s="21" t="s">
        <v>68</v>
      </c>
      <c r="F17" s="21" t="s">
        <v>116</v>
      </c>
      <c r="G17" s="22"/>
      <c r="H17" s="23"/>
      <c r="I17" s="22"/>
      <c r="J17" s="23"/>
      <c r="K17" s="50"/>
      <c r="L17" s="57"/>
      <c r="M17" s="50"/>
      <c r="N17" s="57"/>
      <c r="O17" s="50"/>
      <c r="P17" s="50"/>
      <c r="Q17" s="50"/>
      <c r="R17" s="50"/>
      <c r="S17" s="22" t="n">
        <v>1</v>
      </c>
      <c r="T17" s="23" t="n">
        <v>10</v>
      </c>
      <c r="U17" s="22" t="n">
        <v>0</v>
      </c>
      <c r="V17" s="23" t="n">
        <f aca="false">U17*2</f>
        <v>0</v>
      </c>
      <c r="W17" s="50"/>
      <c r="X17" s="50"/>
      <c r="Y17" s="50"/>
      <c r="Z17" s="50"/>
      <c r="AA17" s="12" t="n">
        <v>0</v>
      </c>
      <c r="AB17" s="11" t="n">
        <f aca="false">IF(AA17&lt;51%,0,IF(AA17&lt;61%,5,IF(AA17&lt;71%,7,9)))</f>
        <v>0</v>
      </c>
      <c r="AC17" s="56" t="n">
        <v>0</v>
      </c>
      <c r="AD17" s="23" t="n">
        <v>0</v>
      </c>
      <c r="AE17" s="51" t="s">
        <v>214</v>
      </c>
      <c r="AF17" s="11" t="n">
        <v>16.2</v>
      </c>
      <c r="AG17" s="51"/>
      <c r="AH17" s="11"/>
      <c r="AI17" s="12" t="n">
        <v>1</v>
      </c>
      <c r="AJ17" s="11" t="n">
        <f aca="false">IF(AI17&lt;100%,0,5)</f>
        <v>5</v>
      </c>
      <c r="AK17" s="22"/>
      <c r="AL17" s="23"/>
      <c r="AM17" s="22"/>
      <c r="AN17" s="23"/>
      <c r="AO17" s="22"/>
      <c r="AP17" s="23"/>
      <c r="AQ17" s="22"/>
      <c r="AR17" s="23"/>
      <c r="AS17" s="22" t="s">
        <v>215</v>
      </c>
      <c r="AT17" s="23" t="n">
        <v>3</v>
      </c>
      <c r="AU17" s="22" t="n">
        <v>706800</v>
      </c>
      <c r="AV17" s="23" t="n">
        <v>13</v>
      </c>
      <c r="AW17" s="22"/>
      <c r="AX17" s="23"/>
      <c r="AY17" s="22"/>
      <c r="AZ17" s="23"/>
      <c r="BA17" s="22"/>
      <c r="BB17" s="23"/>
      <c r="BC17" s="22"/>
      <c r="BD17" s="23"/>
      <c r="BE17" s="22" t="n">
        <v>2</v>
      </c>
      <c r="BF17" s="23" t="n">
        <f aca="false">BE17*1</f>
        <v>2</v>
      </c>
      <c r="BG17" s="22" t="n">
        <v>0</v>
      </c>
      <c r="BH17" s="23" t="n">
        <f aca="false">BG17*1</f>
        <v>0</v>
      </c>
      <c r="BI17" s="22" t="n">
        <v>0</v>
      </c>
      <c r="BJ17" s="23" t="n">
        <f aca="false">BI17*2</f>
        <v>0</v>
      </c>
      <c r="BK17" s="22" t="n">
        <v>0</v>
      </c>
      <c r="BL17" s="23" t="n">
        <f aca="false">BK17*0.5</f>
        <v>0</v>
      </c>
      <c r="BM17" s="22" t="n">
        <v>0</v>
      </c>
      <c r="BN17" s="23" t="n">
        <v>0</v>
      </c>
      <c r="BO17" s="22"/>
      <c r="BP17" s="52"/>
      <c r="BQ17" s="22"/>
      <c r="BR17" s="52"/>
      <c r="BS17" s="22"/>
      <c r="BT17" s="23" t="n">
        <v>6</v>
      </c>
      <c r="BU17" s="22"/>
      <c r="BV17" s="52"/>
      <c r="BW17" s="22"/>
      <c r="BX17" s="23"/>
      <c r="BY17" s="55"/>
      <c r="BZ17" s="23" t="n">
        <v>4</v>
      </c>
      <c r="CA17" s="22"/>
      <c r="CB17" s="52"/>
      <c r="CC17" s="55"/>
      <c r="CD17" s="23" t="n">
        <v>16</v>
      </c>
      <c r="CE17" s="55"/>
      <c r="CF17" s="23" t="n">
        <v>16</v>
      </c>
      <c r="CG17" s="22"/>
      <c r="CH17" s="23"/>
      <c r="CI17" s="22" t="n">
        <v>0</v>
      </c>
      <c r="CJ17" s="53" t="n">
        <f aca="false">CI17</f>
        <v>0</v>
      </c>
      <c r="CK17" s="22"/>
      <c r="CL17" s="52"/>
      <c r="CM17" s="22" t="n">
        <v>0</v>
      </c>
      <c r="CN17" s="53" t="n">
        <f aca="false">CM17</f>
        <v>0</v>
      </c>
      <c r="CO17" s="26" t="n">
        <f aca="false">H17+J17+L17+N17+P17+R17+T17+V17+X17+Z17+AB17+AD17+AF17+AH17+AJ17+AL17+AN17+AP17+AR17+AT17+AV17+AX17+AZ17+BB17+BD17+BF17+BH17+BJ17+BL17+BN17+BP17+BR17+BT17+BV17+BX17+BZ17+CB17+CD17+CF17+CH17+CJ17+CL17+CN17</f>
        <v>91.2</v>
      </c>
    </row>
    <row r="18" customFormat="false" ht="45" hidden="false" customHeight="true" outlineLevel="0" collapsed="false">
      <c r="A18" s="7" t="n">
        <v>182</v>
      </c>
      <c r="B18" s="21" t="s">
        <v>216</v>
      </c>
      <c r="C18" s="42" t="s">
        <v>217</v>
      </c>
      <c r="D18" s="42"/>
      <c r="E18" s="21" t="s">
        <v>68</v>
      </c>
      <c r="F18" s="21" t="s">
        <v>121</v>
      </c>
      <c r="G18" s="22"/>
      <c r="H18" s="23"/>
      <c r="I18" s="22"/>
      <c r="J18" s="23"/>
      <c r="K18" s="50"/>
      <c r="L18" s="57"/>
      <c r="M18" s="50"/>
      <c r="N18" s="57"/>
      <c r="O18" s="50"/>
      <c r="P18" s="50"/>
      <c r="Q18" s="50"/>
      <c r="R18" s="50"/>
      <c r="S18" s="22" t="n">
        <v>0</v>
      </c>
      <c r="T18" s="23" t="n">
        <v>0</v>
      </c>
      <c r="U18" s="22" t="n">
        <v>0</v>
      </c>
      <c r="V18" s="23" t="n">
        <f aca="false">U18*2</f>
        <v>0</v>
      </c>
      <c r="W18" s="50"/>
      <c r="X18" s="50"/>
      <c r="Y18" s="50"/>
      <c r="Z18" s="50"/>
      <c r="AA18" s="12" t="n">
        <v>0</v>
      </c>
      <c r="AB18" s="11" t="n">
        <f aca="false">IF(AA18&lt;51%,0,IF(AA18&lt;61%,5,IF(AA18&lt;71%,7,9)))</f>
        <v>0</v>
      </c>
      <c r="AC18" s="56"/>
      <c r="AD18" s="23"/>
      <c r="AE18" s="51"/>
      <c r="AF18" s="11"/>
      <c r="AG18" s="51"/>
      <c r="AH18" s="11"/>
      <c r="AI18" s="12" t="n">
        <v>0</v>
      </c>
      <c r="AJ18" s="11" t="n">
        <f aca="false">IF(AI18&lt;100%,0,5)</f>
        <v>0</v>
      </c>
      <c r="AK18" s="22"/>
      <c r="AL18" s="23"/>
      <c r="AM18" s="22"/>
      <c r="AN18" s="23"/>
      <c r="AO18" s="22"/>
      <c r="AP18" s="23"/>
      <c r="AQ18" s="22"/>
      <c r="AR18" s="23"/>
      <c r="AS18" s="22" t="n">
        <v>0</v>
      </c>
      <c r="AT18" s="23" t="n">
        <v>0</v>
      </c>
      <c r="AU18" s="22" t="n">
        <v>0</v>
      </c>
      <c r="AV18" s="23"/>
      <c r="AW18" s="22"/>
      <c r="AX18" s="23"/>
      <c r="AY18" s="22"/>
      <c r="AZ18" s="23"/>
      <c r="BA18" s="22"/>
      <c r="BB18" s="23"/>
      <c r="BC18" s="22"/>
      <c r="BD18" s="23"/>
      <c r="BE18" s="22" t="n">
        <v>0</v>
      </c>
      <c r="BF18" s="23" t="n">
        <f aca="false">BE18*1</f>
        <v>0</v>
      </c>
      <c r="BG18" s="22" t="n">
        <v>0</v>
      </c>
      <c r="BH18" s="23" t="n">
        <f aca="false">BG18*1</f>
        <v>0</v>
      </c>
      <c r="BI18" s="22" t="n">
        <v>0</v>
      </c>
      <c r="BJ18" s="23" t="n">
        <f aca="false">BI18*2</f>
        <v>0</v>
      </c>
      <c r="BK18" s="22" t="n">
        <v>0</v>
      </c>
      <c r="BL18" s="23" t="n">
        <f aca="false">BK18*0.5</f>
        <v>0</v>
      </c>
      <c r="BM18" s="22" t="n">
        <v>0</v>
      </c>
      <c r="BN18" s="23" t="n">
        <v>0</v>
      </c>
      <c r="BO18" s="22"/>
      <c r="BP18" s="52"/>
      <c r="BQ18" s="22"/>
      <c r="BR18" s="52"/>
      <c r="BS18" s="22"/>
      <c r="BT18" s="52"/>
      <c r="BU18" s="22"/>
      <c r="BV18" s="52"/>
      <c r="BW18" s="22"/>
      <c r="BX18" s="23"/>
      <c r="BY18" s="22"/>
      <c r="BZ18" s="52"/>
      <c r="CA18" s="22"/>
      <c r="CB18" s="52"/>
      <c r="CC18" s="22"/>
      <c r="CD18" s="52"/>
      <c r="CE18" s="22"/>
      <c r="CF18" s="52"/>
      <c r="CG18" s="22"/>
      <c r="CH18" s="23"/>
      <c r="CI18" s="22" t="n">
        <v>0</v>
      </c>
      <c r="CJ18" s="53" t="n">
        <f aca="false">CI18</f>
        <v>0</v>
      </c>
      <c r="CK18" s="22"/>
      <c r="CL18" s="52"/>
      <c r="CM18" s="22" t="n">
        <v>0</v>
      </c>
      <c r="CN18" s="53" t="n">
        <f aca="false">CM18</f>
        <v>0</v>
      </c>
      <c r="CO18" s="26" t="n">
        <f aca="false">H18+J18+L18+N18+P18+R18+T18+V18+X18+Z18+AB18+AD18+AF18+AH18+AJ18+AL18+AN18+AP18+AR18+AT18+AV18+AX18+AZ18+BB18+BD18+BF18+BH18+BJ18+BL18+BN18+BP18+BR18+BT18+BV18+BX18+BZ18+CB18+CD18+CF18+CH18+CJ18+CL18+CN18</f>
        <v>0</v>
      </c>
    </row>
    <row r="19" customFormat="false" ht="45" hidden="false" customHeight="true" outlineLevel="0" collapsed="false">
      <c r="A19" s="7" t="n">
        <v>95</v>
      </c>
      <c r="B19" s="21" t="s">
        <v>218</v>
      </c>
      <c r="C19" s="42" t="s">
        <v>219</v>
      </c>
      <c r="D19" s="42" t="s">
        <v>220</v>
      </c>
      <c r="E19" s="21" t="s">
        <v>59</v>
      </c>
      <c r="F19" s="21" t="s">
        <v>96</v>
      </c>
      <c r="G19" s="22"/>
      <c r="H19" s="23"/>
      <c r="I19" s="22"/>
      <c r="J19" s="23"/>
      <c r="K19" s="50"/>
      <c r="L19" s="50"/>
      <c r="M19" s="50"/>
      <c r="N19" s="50"/>
      <c r="O19" s="50"/>
      <c r="P19" s="50"/>
      <c r="Q19" s="50"/>
      <c r="R19" s="50"/>
      <c r="S19" s="22" t="n">
        <v>0</v>
      </c>
      <c r="T19" s="23" t="n">
        <v>0</v>
      </c>
      <c r="U19" s="22" t="n">
        <v>0</v>
      </c>
      <c r="V19" s="23" t="n">
        <f aca="false">U19*2</f>
        <v>0</v>
      </c>
      <c r="W19" s="50"/>
      <c r="X19" s="50"/>
      <c r="Y19" s="50"/>
      <c r="Z19" s="50"/>
      <c r="AA19" s="12" t="n">
        <v>0.9</v>
      </c>
      <c r="AB19" s="11" t="n">
        <v>9</v>
      </c>
      <c r="AC19" s="24" t="n">
        <v>0</v>
      </c>
      <c r="AD19" s="23" t="n">
        <f aca="false">IF(AC19&lt;100%,-20,10)</f>
        <v>-20</v>
      </c>
      <c r="AE19" s="51"/>
      <c r="AF19" s="11"/>
      <c r="AG19" s="51"/>
      <c r="AH19" s="11"/>
      <c r="AI19" s="12" t="n">
        <v>0</v>
      </c>
      <c r="AJ19" s="11" t="n">
        <f aca="false">IF(AI19&lt;100%,0,5)</f>
        <v>0</v>
      </c>
      <c r="AK19" s="22"/>
      <c r="AL19" s="23"/>
      <c r="AM19" s="22"/>
      <c r="AN19" s="23"/>
      <c r="AO19" s="22"/>
      <c r="AP19" s="23"/>
      <c r="AQ19" s="22"/>
      <c r="AR19" s="23"/>
      <c r="AS19" s="22" t="n">
        <v>0</v>
      </c>
      <c r="AT19" s="23" t="n">
        <v>0</v>
      </c>
      <c r="AU19" s="22" t="n">
        <v>0</v>
      </c>
      <c r="AV19" s="23"/>
      <c r="AW19" s="22"/>
      <c r="AX19" s="23"/>
      <c r="AY19" s="22"/>
      <c r="AZ19" s="23"/>
      <c r="BA19" s="22"/>
      <c r="BB19" s="23"/>
      <c r="BC19" s="22"/>
      <c r="BD19" s="23"/>
      <c r="BE19" s="22" t="n">
        <v>0</v>
      </c>
      <c r="BF19" s="23" t="n">
        <f aca="false">BE19*1</f>
        <v>0</v>
      </c>
      <c r="BG19" s="22" t="n">
        <v>0</v>
      </c>
      <c r="BH19" s="23" t="n">
        <f aca="false">BG19*1</f>
        <v>0</v>
      </c>
      <c r="BI19" s="22" t="n">
        <v>0</v>
      </c>
      <c r="BJ19" s="23" t="n">
        <f aca="false">BI19*2</f>
        <v>0</v>
      </c>
      <c r="BK19" s="22" t="n">
        <v>0</v>
      </c>
      <c r="BL19" s="23" t="n">
        <f aca="false">BK19*0.5</f>
        <v>0</v>
      </c>
      <c r="BM19" s="22" t="n">
        <v>0</v>
      </c>
      <c r="BN19" s="23" t="n">
        <v>0</v>
      </c>
      <c r="BO19" s="22"/>
      <c r="BP19" s="52"/>
      <c r="BQ19" s="22"/>
      <c r="BR19" s="52"/>
      <c r="BS19" s="22"/>
      <c r="BT19" s="52"/>
      <c r="BU19" s="22"/>
      <c r="BV19" s="52"/>
      <c r="BW19" s="22"/>
      <c r="BX19" s="23"/>
      <c r="BY19" s="22"/>
      <c r="BZ19" s="52"/>
      <c r="CA19" s="22"/>
      <c r="CB19" s="52"/>
      <c r="CC19" s="22"/>
      <c r="CD19" s="52"/>
      <c r="CE19" s="22"/>
      <c r="CF19" s="52"/>
      <c r="CG19" s="22"/>
      <c r="CH19" s="23"/>
      <c r="CI19" s="22" t="n">
        <v>0</v>
      </c>
      <c r="CJ19" s="53" t="n">
        <f aca="false">CI19</f>
        <v>0</v>
      </c>
      <c r="CK19" s="22"/>
      <c r="CL19" s="52"/>
      <c r="CM19" s="22" t="n">
        <v>0</v>
      </c>
      <c r="CN19" s="53" t="n">
        <f aca="false">CM19</f>
        <v>0</v>
      </c>
      <c r="CO19" s="26" t="n">
        <f aca="false">H19+J19+L19+N19+P19+R19+T19+V19+X19+Z19+AB19+AD19+AF19+AH19+AJ19+AL19+AN19+AP19+AR19+AT19+AV19+AX19+AZ19+BB19+BD19+BF19+BH19+BJ19+BL19+BN19+BP19+BR19+BT19+BV19+BX19+BZ19+CB19+CD19+CF19+CH19+CJ19+CL19+CN19</f>
        <v>-11</v>
      </c>
    </row>
    <row r="20" customFormat="false" ht="45" hidden="false" customHeight="true" outlineLevel="0" collapsed="false">
      <c r="A20" s="7" t="n">
        <v>146</v>
      </c>
      <c r="B20" s="21" t="s">
        <v>221</v>
      </c>
      <c r="C20" s="42" t="s">
        <v>222</v>
      </c>
      <c r="D20" s="42"/>
      <c r="E20" s="21" t="s">
        <v>68</v>
      </c>
      <c r="F20" s="21" t="s">
        <v>108</v>
      </c>
      <c r="G20" s="22"/>
      <c r="H20" s="23"/>
      <c r="I20" s="22"/>
      <c r="J20" s="23"/>
      <c r="K20" s="50"/>
      <c r="L20" s="57"/>
      <c r="M20" s="50"/>
      <c r="N20" s="57"/>
      <c r="O20" s="50"/>
      <c r="P20" s="50"/>
      <c r="Q20" s="50"/>
      <c r="R20" s="50"/>
      <c r="S20" s="22" t="n">
        <v>0</v>
      </c>
      <c r="T20" s="23" t="n">
        <v>0</v>
      </c>
      <c r="U20" s="22" t="n">
        <v>0</v>
      </c>
      <c r="V20" s="23" t="n">
        <f aca="false">U20*2</f>
        <v>0</v>
      </c>
      <c r="W20" s="50"/>
      <c r="X20" s="50"/>
      <c r="Y20" s="50"/>
      <c r="Z20" s="50"/>
      <c r="AA20" s="12" t="n">
        <v>0</v>
      </c>
      <c r="AB20" s="11" t="n">
        <f aca="false">IF(AA20&lt;51%,0,IF(AA20&lt;61%,5,IF(AA20&lt;71%,7,9)))</f>
        <v>0</v>
      </c>
      <c r="AC20" s="56"/>
      <c r="AD20" s="23"/>
      <c r="AE20" s="51"/>
      <c r="AF20" s="11"/>
      <c r="AG20" s="51"/>
      <c r="AH20" s="11"/>
      <c r="AI20" s="12" t="n">
        <v>0</v>
      </c>
      <c r="AJ20" s="11" t="n">
        <f aca="false">IF(AI20&lt;100%,0,5)</f>
        <v>0</v>
      </c>
      <c r="AK20" s="22"/>
      <c r="AL20" s="23"/>
      <c r="AM20" s="22"/>
      <c r="AN20" s="23"/>
      <c r="AO20" s="22"/>
      <c r="AP20" s="23"/>
      <c r="AQ20" s="22"/>
      <c r="AR20" s="23"/>
      <c r="AS20" s="22" t="n">
        <v>0</v>
      </c>
      <c r="AT20" s="23" t="n">
        <v>0</v>
      </c>
      <c r="AU20" s="22" t="n">
        <v>0</v>
      </c>
      <c r="AV20" s="23"/>
      <c r="AW20" s="22"/>
      <c r="AX20" s="23"/>
      <c r="AY20" s="22"/>
      <c r="AZ20" s="23"/>
      <c r="BA20" s="22"/>
      <c r="BB20" s="23"/>
      <c r="BC20" s="22"/>
      <c r="BD20" s="23"/>
      <c r="BE20" s="22" t="n">
        <v>0</v>
      </c>
      <c r="BF20" s="23" t="n">
        <f aca="false">BE20*1</f>
        <v>0</v>
      </c>
      <c r="BG20" s="22" t="n">
        <v>0</v>
      </c>
      <c r="BH20" s="23" t="n">
        <f aca="false">BG20*1</f>
        <v>0</v>
      </c>
      <c r="BI20" s="22" t="n">
        <v>0</v>
      </c>
      <c r="BJ20" s="23" t="n">
        <f aca="false">BI20*2</f>
        <v>0</v>
      </c>
      <c r="BK20" s="22" t="n">
        <v>0</v>
      </c>
      <c r="BL20" s="23" t="n">
        <f aca="false">BK20*0.5</f>
        <v>0</v>
      </c>
      <c r="BM20" s="22" t="n">
        <v>0</v>
      </c>
      <c r="BN20" s="23" t="n">
        <v>0</v>
      </c>
      <c r="BO20" s="22"/>
      <c r="BP20" s="52"/>
      <c r="BQ20" s="22"/>
      <c r="BR20" s="52"/>
      <c r="BS20" s="22"/>
      <c r="BT20" s="52"/>
      <c r="BU20" s="22"/>
      <c r="BV20" s="52"/>
      <c r="BW20" s="22"/>
      <c r="BX20" s="23"/>
      <c r="BY20" s="22"/>
      <c r="BZ20" s="52"/>
      <c r="CA20" s="22"/>
      <c r="CB20" s="52"/>
      <c r="CC20" s="22"/>
      <c r="CD20" s="52"/>
      <c r="CE20" s="22"/>
      <c r="CF20" s="52"/>
      <c r="CG20" s="22"/>
      <c r="CH20" s="23"/>
      <c r="CI20" s="22" t="n">
        <v>0</v>
      </c>
      <c r="CJ20" s="53" t="n">
        <f aca="false">CI20</f>
        <v>0</v>
      </c>
      <c r="CK20" s="22"/>
      <c r="CL20" s="52"/>
      <c r="CM20" s="22" t="n">
        <v>0</v>
      </c>
      <c r="CN20" s="53" t="n">
        <f aca="false">CM20</f>
        <v>0</v>
      </c>
      <c r="CO20" s="26" t="n">
        <f aca="false">H20+J20+L20+N20+P20+R20+T20+V20+X20+Z20+AB20+AD20+AF20+AH20+AJ20+AL20+AN20+AP20+AR20+AT20+AV20+AX20+AZ20+BB20+BD20+BF20+BH20+BJ20+BL20+BN20+BP20+BR20+BT20+BV20+BX20+BZ20+CB20+CD20+CF20+CH20+CJ20+CL20+CN20</f>
        <v>0</v>
      </c>
    </row>
    <row r="21" customFormat="false" ht="45" hidden="false" customHeight="true" outlineLevel="0" collapsed="false">
      <c r="A21" s="7" t="n">
        <v>191</v>
      </c>
      <c r="B21" s="21" t="s">
        <v>223</v>
      </c>
      <c r="C21" s="42" t="s">
        <v>224</v>
      </c>
      <c r="D21" s="42"/>
      <c r="E21" s="21" t="s">
        <v>68</v>
      </c>
      <c r="F21" s="21" t="s">
        <v>121</v>
      </c>
      <c r="G21" s="22"/>
      <c r="H21" s="23"/>
      <c r="I21" s="22"/>
      <c r="J21" s="23"/>
      <c r="K21" s="50"/>
      <c r="L21" s="57"/>
      <c r="M21" s="50"/>
      <c r="N21" s="57"/>
      <c r="O21" s="50"/>
      <c r="P21" s="50"/>
      <c r="Q21" s="50"/>
      <c r="R21" s="50"/>
      <c r="S21" s="22" t="n">
        <v>0</v>
      </c>
      <c r="T21" s="23" t="n">
        <v>0</v>
      </c>
      <c r="U21" s="22" t="n">
        <v>0</v>
      </c>
      <c r="V21" s="23" t="n">
        <f aca="false">U21*2</f>
        <v>0</v>
      </c>
      <c r="W21" s="50"/>
      <c r="X21" s="50"/>
      <c r="Y21" s="50"/>
      <c r="Z21" s="50"/>
      <c r="AA21" s="12" t="n">
        <v>0</v>
      </c>
      <c r="AB21" s="11" t="n">
        <f aca="false">IF(AA21&lt;51%,0,IF(AA21&lt;61%,5,IF(AA21&lt;71%,7,9)))</f>
        <v>0</v>
      </c>
      <c r="AC21" s="56"/>
      <c r="AD21" s="23"/>
      <c r="AE21" s="51"/>
      <c r="AF21" s="11"/>
      <c r="AG21" s="51"/>
      <c r="AH21" s="11"/>
      <c r="AI21" s="12" t="n">
        <v>0</v>
      </c>
      <c r="AJ21" s="11" t="n">
        <f aca="false">IF(AI21&lt;100%,0,5)</f>
        <v>0</v>
      </c>
      <c r="AK21" s="22"/>
      <c r="AL21" s="23"/>
      <c r="AM21" s="22"/>
      <c r="AN21" s="23"/>
      <c r="AO21" s="22"/>
      <c r="AP21" s="23"/>
      <c r="AQ21" s="22"/>
      <c r="AR21" s="23"/>
      <c r="AS21" s="22" t="n">
        <v>0</v>
      </c>
      <c r="AT21" s="23" t="n">
        <v>0</v>
      </c>
      <c r="AU21" s="22" t="n">
        <v>0</v>
      </c>
      <c r="AV21" s="23"/>
      <c r="AW21" s="22"/>
      <c r="AX21" s="23"/>
      <c r="AY21" s="22"/>
      <c r="AZ21" s="23"/>
      <c r="BA21" s="22"/>
      <c r="BB21" s="23"/>
      <c r="BC21" s="22"/>
      <c r="BD21" s="23"/>
      <c r="BE21" s="22" t="n">
        <v>0</v>
      </c>
      <c r="BF21" s="23" t="n">
        <f aca="false">BE21*1</f>
        <v>0</v>
      </c>
      <c r="BG21" s="22" t="n">
        <v>0</v>
      </c>
      <c r="BH21" s="23" t="n">
        <f aca="false">BG21*1</f>
        <v>0</v>
      </c>
      <c r="BI21" s="22" t="n">
        <v>0</v>
      </c>
      <c r="BJ21" s="23" t="n">
        <f aca="false">BI21*2</f>
        <v>0</v>
      </c>
      <c r="BK21" s="22" t="n">
        <v>0</v>
      </c>
      <c r="BL21" s="23" t="n">
        <f aca="false">BK21*0.5</f>
        <v>0</v>
      </c>
      <c r="BM21" s="22" t="n">
        <v>0</v>
      </c>
      <c r="BN21" s="23" t="n">
        <v>0</v>
      </c>
      <c r="BO21" s="22"/>
      <c r="BP21" s="52"/>
      <c r="BQ21" s="22"/>
      <c r="BR21" s="52"/>
      <c r="BS21" s="22"/>
      <c r="BT21" s="52"/>
      <c r="BU21" s="22"/>
      <c r="BV21" s="52"/>
      <c r="BW21" s="22"/>
      <c r="BX21" s="23"/>
      <c r="BY21" s="22"/>
      <c r="BZ21" s="52"/>
      <c r="CA21" s="22"/>
      <c r="CB21" s="52"/>
      <c r="CC21" s="22"/>
      <c r="CD21" s="52"/>
      <c r="CE21" s="22"/>
      <c r="CF21" s="52"/>
      <c r="CG21" s="22"/>
      <c r="CH21" s="23"/>
      <c r="CI21" s="22" t="n">
        <v>0</v>
      </c>
      <c r="CJ21" s="53" t="n">
        <f aca="false">CI21</f>
        <v>0</v>
      </c>
      <c r="CK21" s="22"/>
      <c r="CL21" s="52"/>
      <c r="CM21" s="22" t="n">
        <v>0</v>
      </c>
      <c r="CN21" s="53" t="n">
        <f aca="false">CM21</f>
        <v>0</v>
      </c>
      <c r="CO21" s="26" t="n">
        <f aca="false">H21+J21+L21+N21+P21+R21+T21+V21+X21+Z21+AB21+AD21+AF21+AH21+AJ21+AL21+AN21+AP21+AR21+AT21+AV21+AX21+AZ21+BB21+BD21+BF21+BH21+BJ21+BL21+BN21+BP21+BR21+BT21+BV21+BX21+BZ21+CB21+CD21+CF21+CH21+CJ21+CL21+CN21</f>
        <v>0</v>
      </c>
    </row>
    <row r="22" customFormat="false" ht="45" hidden="false" customHeight="true" outlineLevel="0" collapsed="false">
      <c r="A22" s="7"/>
      <c r="B22" s="61" t="s">
        <v>225</v>
      </c>
      <c r="C22" s="42" t="s">
        <v>226</v>
      </c>
      <c r="D22" s="42" t="s">
        <v>227</v>
      </c>
      <c r="E22" s="21" t="s">
        <v>68</v>
      </c>
      <c r="F22" s="21" t="s">
        <v>69</v>
      </c>
      <c r="G22" s="22"/>
      <c r="H22" s="23"/>
      <c r="I22" s="22"/>
      <c r="J22" s="23" t="n">
        <v>2</v>
      </c>
      <c r="K22" s="50"/>
      <c r="L22" s="50"/>
      <c r="M22" s="50"/>
      <c r="N22" s="50"/>
      <c r="O22" s="50"/>
      <c r="P22" s="50"/>
      <c r="Q22" s="50"/>
      <c r="R22" s="50"/>
      <c r="S22" s="22" t="n">
        <v>0</v>
      </c>
      <c r="T22" s="23" t="n">
        <v>0</v>
      </c>
      <c r="U22" s="22" t="n">
        <v>0</v>
      </c>
      <c r="V22" s="23" t="n">
        <f aca="false">U22*2</f>
        <v>0</v>
      </c>
      <c r="W22" s="50"/>
      <c r="X22" s="50"/>
      <c r="Y22" s="50"/>
      <c r="Z22" s="50"/>
      <c r="AA22" s="12" t="n">
        <v>0.73</v>
      </c>
      <c r="AB22" s="11" t="n">
        <f aca="false">IF(AA22&lt;51%,0,IF(AA22&lt;61%,5,IF(AA22&lt;71%,7,9)))</f>
        <v>9</v>
      </c>
      <c r="AC22" s="24" t="n">
        <v>1</v>
      </c>
      <c r="AD22" s="23" t="n">
        <v>10</v>
      </c>
      <c r="AE22" s="51"/>
      <c r="AF22" s="11"/>
      <c r="AG22" s="51"/>
      <c r="AH22" s="11"/>
      <c r="AI22" s="12" t="n">
        <v>0</v>
      </c>
      <c r="AJ22" s="11" t="n">
        <f aca="false">IF(AI22&lt;100%,0,5)</f>
        <v>0</v>
      </c>
      <c r="AK22" s="22"/>
      <c r="AL22" s="23"/>
      <c r="AM22" s="22"/>
      <c r="AN22" s="23"/>
      <c r="AO22" s="22"/>
      <c r="AP22" s="23"/>
      <c r="AQ22" s="22"/>
      <c r="AR22" s="23"/>
      <c r="AS22" s="22" t="n">
        <v>0</v>
      </c>
      <c r="AT22" s="23" t="n">
        <v>0</v>
      </c>
      <c r="AU22" s="22" t="n">
        <v>0</v>
      </c>
      <c r="AV22" s="23"/>
      <c r="AW22" s="22"/>
      <c r="AX22" s="23"/>
      <c r="AY22" s="22"/>
      <c r="AZ22" s="23"/>
      <c r="BA22" s="22"/>
      <c r="BB22" s="23"/>
      <c r="BC22" s="22"/>
      <c r="BD22" s="23"/>
      <c r="BE22" s="22" t="n">
        <v>0</v>
      </c>
      <c r="BF22" s="23" t="n">
        <f aca="false">BE22*1</f>
        <v>0</v>
      </c>
      <c r="BG22" s="22" t="n">
        <v>0</v>
      </c>
      <c r="BH22" s="23" t="n">
        <f aca="false">BG22*1</f>
        <v>0</v>
      </c>
      <c r="BI22" s="22" t="n">
        <v>0</v>
      </c>
      <c r="BJ22" s="23" t="n">
        <f aca="false">BI22*2</f>
        <v>0</v>
      </c>
      <c r="BK22" s="22" t="n">
        <v>0</v>
      </c>
      <c r="BL22" s="23" t="n">
        <f aca="false">BK22*0.5</f>
        <v>0</v>
      </c>
      <c r="BM22" s="22" t="n">
        <v>0</v>
      </c>
      <c r="BN22" s="23" t="n">
        <v>0</v>
      </c>
      <c r="BO22" s="22"/>
      <c r="BP22" s="52"/>
      <c r="BQ22" s="22"/>
      <c r="BR22" s="52"/>
      <c r="BS22" s="22"/>
      <c r="BT22" s="52"/>
      <c r="BU22" s="22"/>
      <c r="BV22" s="52"/>
      <c r="BW22" s="22"/>
      <c r="BX22" s="23"/>
      <c r="BY22" s="22"/>
      <c r="BZ22" s="52"/>
      <c r="CA22" s="22"/>
      <c r="CB22" s="23"/>
      <c r="CC22" s="22"/>
      <c r="CD22" s="52"/>
      <c r="CE22" s="22"/>
      <c r="CF22" s="52"/>
      <c r="CG22" s="22"/>
      <c r="CH22" s="60"/>
      <c r="CI22" s="22" t="n">
        <v>0</v>
      </c>
      <c r="CJ22" s="53" t="n">
        <f aca="false">CI22</f>
        <v>0</v>
      </c>
      <c r="CK22" s="22"/>
      <c r="CL22" s="52"/>
      <c r="CM22" s="22" t="n">
        <v>0</v>
      </c>
      <c r="CN22" s="53" t="n">
        <f aca="false">CM22</f>
        <v>0</v>
      </c>
      <c r="CO22" s="26" t="n">
        <f aca="false">H22+J22+L22+N22+P22+R22+T22+V22+X22+Z22+AB22+AD22+AF22+AH22+AJ22+AL22+AN22+AP22+AR22+AT22+AV22+AX22+AZ22+BB22+BD22+BF22+BH22+BJ22+BL22+BN22+BP22+BR22+BT22+BV22+BX22+BZ22+CB22+CD22+CF22+CH22+CJ22+CL22+CN22</f>
        <v>21</v>
      </c>
    </row>
    <row r="23" customFormat="false" ht="45" hidden="false" customHeight="true" outlineLevel="0" collapsed="false">
      <c r="A23" s="7" t="n">
        <v>44</v>
      </c>
      <c r="B23" s="21" t="s">
        <v>228</v>
      </c>
      <c r="C23" s="42" t="s">
        <v>229</v>
      </c>
      <c r="D23" s="42"/>
      <c r="E23" s="21" t="s">
        <v>68</v>
      </c>
      <c r="F23" s="21" t="s">
        <v>69</v>
      </c>
      <c r="G23" s="22"/>
      <c r="H23" s="23"/>
      <c r="I23" s="22"/>
      <c r="J23" s="23"/>
      <c r="K23" s="50"/>
      <c r="L23" s="57"/>
      <c r="M23" s="50"/>
      <c r="N23" s="57"/>
      <c r="O23" s="50"/>
      <c r="P23" s="50"/>
      <c r="Q23" s="50"/>
      <c r="R23" s="50"/>
      <c r="S23" s="22" t="n">
        <v>0</v>
      </c>
      <c r="T23" s="23" t="n">
        <v>0</v>
      </c>
      <c r="U23" s="22" t="n">
        <v>0</v>
      </c>
      <c r="V23" s="23" t="n">
        <f aca="false">U23*2</f>
        <v>0</v>
      </c>
      <c r="W23" s="50"/>
      <c r="X23" s="50"/>
      <c r="Y23" s="50"/>
      <c r="Z23" s="50"/>
      <c r="AA23" s="12" t="n">
        <v>0</v>
      </c>
      <c r="AB23" s="11" t="n">
        <f aca="false">IF(AA23&lt;51%,0,IF(AA23&lt;61%,5,IF(AA23&lt;71%,7,9)))</f>
        <v>0</v>
      </c>
      <c r="AC23" s="24" t="n">
        <v>1</v>
      </c>
      <c r="AD23" s="23" t="n">
        <v>10</v>
      </c>
      <c r="AE23" s="51"/>
      <c r="AF23" s="11"/>
      <c r="AG23" s="51"/>
      <c r="AH23" s="11"/>
      <c r="AI23" s="12" t="n">
        <v>0</v>
      </c>
      <c r="AJ23" s="11" t="n">
        <f aca="false">IF(AI23&lt;100%,0,5)</f>
        <v>0</v>
      </c>
      <c r="AK23" s="22"/>
      <c r="AL23" s="23"/>
      <c r="AM23" s="22"/>
      <c r="AN23" s="23"/>
      <c r="AO23" s="22"/>
      <c r="AP23" s="23"/>
      <c r="AQ23" s="22"/>
      <c r="AR23" s="23"/>
      <c r="AS23" s="22" t="n">
        <v>0</v>
      </c>
      <c r="AT23" s="23" t="n">
        <v>0</v>
      </c>
      <c r="AU23" s="22" t="n">
        <v>0</v>
      </c>
      <c r="AV23" s="23"/>
      <c r="AW23" s="22"/>
      <c r="AX23" s="23"/>
      <c r="AY23" s="22"/>
      <c r="AZ23" s="23"/>
      <c r="BA23" s="22"/>
      <c r="BB23" s="23"/>
      <c r="BC23" s="22"/>
      <c r="BD23" s="23"/>
      <c r="BE23" s="22" t="n">
        <v>0</v>
      </c>
      <c r="BF23" s="23" t="n">
        <f aca="false">BE23*1</f>
        <v>0</v>
      </c>
      <c r="BG23" s="22" t="n">
        <v>0</v>
      </c>
      <c r="BH23" s="23" t="n">
        <f aca="false">BG23*1</f>
        <v>0</v>
      </c>
      <c r="BI23" s="22" t="n">
        <v>0</v>
      </c>
      <c r="BJ23" s="23" t="n">
        <f aca="false">BI23*2</f>
        <v>0</v>
      </c>
      <c r="BK23" s="22" t="n">
        <v>0</v>
      </c>
      <c r="BL23" s="23" t="n">
        <f aca="false">BK23*0.5</f>
        <v>0</v>
      </c>
      <c r="BM23" s="22" t="n">
        <v>0</v>
      </c>
      <c r="BN23" s="23" t="n">
        <v>0</v>
      </c>
      <c r="BO23" s="22"/>
      <c r="BP23" s="52"/>
      <c r="BQ23" s="22"/>
      <c r="BR23" s="52"/>
      <c r="BS23" s="22"/>
      <c r="BT23" s="52"/>
      <c r="BU23" s="22"/>
      <c r="BV23" s="52"/>
      <c r="BW23" s="22"/>
      <c r="BX23" s="23"/>
      <c r="BY23" s="22"/>
      <c r="BZ23" s="52"/>
      <c r="CA23" s="22"/>
      <c r="CB23" s="23" t="n">
        <v>2</v>
      </c>
      <c r="CC23" s="22"/>
      <c r="CD23" s="52"/>
      <c r="CE23" s="22"/>
      <c r="CF23" s="52"/>
      <c r="CG23" s="22"/>
      <c r="CH23" s="23"/>
      <c r="CI23" s="22" t="n">
        <v>0</v>
      </c>
      <c r="CJ23" s="53" t="n">
        <f aca="false">CI23</f>
        <v>0</v>
      </c>
      <c r="CK23" s="22"/>
      <c r="CL23" s="52"/>
      <c r="CM23" s="22" t="n">
        <v>0</v>
      </c>
      <c r="CN23" s="53" t="n">
        <f aca="false">CM23</f>
        <v>0</v>
      </c>
      <c r="CO23" s="26" t="n">
        <f aca="false">H23+J23+L23+N23+P23+R23+T23+V23+X23+Z23+AB23+AD23+AF23+AH23+AJ23+AL23+AN23+AP23+AR23+AT23+AV23+AX23+AZ23+BB23+BD23+BF23+BH23+BJ23+BL23+BN23+BP23+BR23+BT23+BV23+BX23+BZ23+CB23+CD23+CF23+CH23+CJ23+CL23+CN23</f>
        <v>12</v>
      </c>
    </row>
    <row r="24" customFormat="false" ht="45" hidden="false" customHeight="true" outlineLevel="0" collapsed="false">
      <c r="A24" s="7" t="n">
        <v>18</v>
      </c>
      <c r="B24" s="21" t="s">
        <v>230</v>
      </c>
      <c r="C24" s="42" t="s">
        <v>231</v>
      </c>
      <c r="D24" s="42" t="s">
        <v>232</v>
      </c>
      <c r="E24" s="21" t="s">
        <v>59</v>
      </c>
      <c r="F24" s="21" t="s">
        <v>64</v>
      </c>
      <c r="G24" s="22"/>
      <c r="H24" s="23"/>
      <c r="I24" s="22"/>
      <c r="J24" s="23"/>
      <c r="K24" s="50"/>
      <c r="L24" s="50"/>
      <c r="M24" s="50"/>
      <c r="N24" s="50"/>
      <c r="O24" s="50"/>
      <c r="P24" s="50"/>
      <c r="Q24" s="50"/>
      <c r="R24" s="50"/>
      <c r="S24" s="22" t="n">
        <v>0</v>
      </c>
      <c r="T24" s="23" t="n">
        <v>0</v>
      </c>
      <c r="U24" s="22" t="n">
        <v>0</v>
      </c>
      <c r="V24" s="23" t="n">
        <f aca="false">U24*2</f>
        <v>0</v>
      </c>
      <c r="W24" s="50"/>
      <c r="X24" s="50"/>
      <c r="Y24" s="50"/>
      <c r="Z24" s="50"/>
      <c r="AA24" s="12" t="n">
        <v>0.627</v>
      </c>
      <c r="AB24" s="11" t="n">
        <f aca="false">IF(AA24&lt;51%,0,IF(AA24&lt;61%,5,IF(AA24&lt;71%,7,9)))</f>
        <v>7</v>
      </c>
      <c r="AC24" s="24" t="n">
        <v>1</v>
      </c>
      <c r="AD24" s="23" t="n">
        <v>10</v>
      </c>
      <c r="AE24" s="51"/>
      <c r="AF24" s="11"/>
      <c r="AG24" s="51"/>
      <c r="AH24" s="11"/>
      <c r="AI24" s="12" t="n">
        <v>0</v>
      </c>
      <c r="AJ24" s="11" t="n">
        <f aca="false">IF(AI24&lt;100%,0,5)</f>
        <v>0</v>
      </c>
      <c r="AK24" s="22"/>
      <c r="AL24" s="23"/>
      <c r="AM24" s="22"/>
      <c r="AN24" s="23"/>
      <c r="AO24" s="22"/>
      <c r="AP24" s="23"/>
      <c r="AQ24" s="22"/>
      <c r="AR24" s="23"/>
      <c r="AS24" s="22" t="n">
        <v>0</v>
      </c>
      <c r="AT24" s="23" t="n">
        <v>0</v>
      </c>
      <c r="AU24" s="22" t="n">
        <v>0</v>
      </c>
      <c r="AV24" s="23"/>
      <c r="AW24" s="22"/>
      <c r="AX24" s="23"/>
      <c r="AY24" s="22"/>
      <c r="AZ24" s="23"/>
      <c r="BA24" s="22"/>
      <c r="BB24" s="23"/>
      <c r="BC24" s="22"/>
      <c r="BD24" s="23"/>
      <c r="BE24" s="22" t="n">
        <v>0</v>
      </c>
      <c r="BF24" s="23" t="n">
        <f aca="false">BE24*1</f>
        <v>0</v>
      </c>
      <c r="BG24" s="22" t="n">
        <v>0</v>
      </c>
      <c r="BH24" s="23" t="n">
        <f aca="false">BG24*1</f>
        <v>0</v>
      </c>
      <c r="BI24" s="22" t="n">
        <v>0</v>
      </c>
      <c r="BJ24" s="23" t="n">
        <f aca="false">BI24*2</f>
        <v>0</v>
      </c>
      <c r="BK24" s="22" t="n">
        <v>0</v>
      </c>
      <c r="BL24" s="23" t="n">
        <f aca="false">BK24*0.5</f>
        <v>0</v>
      </c>
      <c r="BM24" s="22" t="n">
        <v>0</v>
      </c>
      <c r="BN24" s="23" t="n">
        <v>0</v>
      </c>
      <c r="BO24" s="22"/>
      <c r="BP24" s="52"/>
      <c r="BQ24" s="22"/>
      <c r="BR24" s="52"/>
      <c r="BS24" s="22"/>
      <c r="BT24" s="52"/>
      <c r="BU24" s="22"/>
      <c r="BV24" s="52"/>
      <c r="BW24" s="22"/>
      <c r="BX24" s="23"/>
      <c r="BY24" s="22"/>
      <c r="BZ24" s="52"/>
      <c r="CA24" s="22"/>
      <c r="CB24" s="52"/>
      <c r="CC24" s="22"/>
      <c r="CD24" s="52"/>
      <c r="CE24" s="22"/>
      <c r="CF24" s="52"/>
      <c r="CG24" s="22"/>
      <c r="CH24" s="23"/>
      <c r="CI24" s="22" t="n">
        <v>0</v>
      </c>
      <c r="CJ24" s="53" t="n">
        <f aca="false">CI24</f>
        <v>0</v>
      </c>
      <c r="CK24" s="22"/>
      <c r="CL24" s="52"/>
      <c r="CM24" s="22" t="n">
        <v>0</v>
      </c>
      <c r="CN24" s="53" t="n">
        <f aca="false">CM24</f>
        <v>0</v>
      </c>
      <c r="CO24" s="26" t="n">
        <f aca="false">H24+J24+L24+N24+P24+R24+T24+V24+X24+Z24+AB24+AD24+AF24+AH24+AJ24+AL24+AN24+AP24+AR24+AT24+AV24+AX24+AZ24+BB24+BD24+BF24+BH24+BJ24+BL24+BN24+BP24+BR24+BT24+BV24+BX24+BZ24+CB24+CD24+CF24+CH24+CJ24+CL24+CN24</f>
        <v>17</v>
      </c>
    </row>
    <row r="25" customFormat="false" ht="45" hidden="false" customHeight="true" outlineLevel="0" collapsed="false">
      <c r="A25" s="7" t="n">
        <v>236</v>
      </c>
      <c r="B25" s="21" t="s">
        <v>233</v>
      </c>
      <c r="C25" s="42" t="s">
        <v>234</v>
      </c>
      <c r="D25" s="42" t="s">
        <v>235</v>
      </c>
      <c r="E25" s="21" t="s">
        <v>83</v>
      </c>
      <c r="F25" s="21" t="s">
        <v>141</v>
      </c>
      <c r="G25" s="22"/>
      <c r="H25" s="23" t="n">
        <v>2</v>
      </c>
      <c r="I25" s="22"/>
      <c r="J25" s="23"/>
      <c r="K25" s="50"/>
      <c r="L25" s="50"/>
      <c r="M25" s="50"/>
      <c r="N25" s="50"/>
      <c r="O25" s="50"/>
      <c r="P25" s="50"/>
      <c r="Q25" s="50"/>
      <c r="R25" s="50"/>
      <c r="S25" s="22" t="n">
        <v>1</v>
      </c>
      <c r="T25" s="23" t="n">
        <v>10</v>
      </c>
      <c r="U25" s="22" t="n">
        <v>0</v>
      </c>
      <c r="V25" s="23" t="n">
        <f aca="false">U25*2</f>
        <v>0</v>
      </c>
      <c r="W25" s="50"/>
      <c r="X25" s="50"/>
      <c r="Y25" s="50"/>
      <c r="Z25" s="50"/>
      <c r="AA25" s="12" t="n">
        <v>0.52</v>
      </c>
      <c r="AB25" s="11" t="n">
        <f aca="false">IF(AA25&lt;51%,0,IF(AA25&lt;61%,5,IF(AA25&lt;71%,7,9)))</f>
        <v>5</v>
      </c>
      <c r="AC25" s="24" t="n">
        <v>1</v>
      </c>
      <c r="AD25" s="54" t="n">
        <v>10</v>
      </c>
      <c r="AE25" s="51" t="s">
        <v>236</v>
      </c>
      <c r="AF25" s="11" t="n">
        <v>78.9</v>
      </c>
      <c r="AG25" s="51"/>
      <c r="AH25" s="11"/>
      <c r="AI25" s="12" t="n">
        <v>1</v>
      </c>
      <c r="AJ25" s="11" t="n">
        <f aca="false">IF(AI25&lt;100%,0,5)</f>
        <v>5</v>
      </c>
      <c r="AK25" s="22"/>
      <c r="AL25" s="23"/>
      <c r="AM25" s="22"/>
      <c r="AN25" s="23"/>
      <c r="AO25" s="22"/>
      <c r="AP25" s="23"/>
      <c r="AQ25" s="22"/>
      <c r="AR25" s="23"/>
      <c r="AS25" s="22" t="n">
        <v>0</v>
      </c>
      <c r="AT25" s="23" t="n">
        <v>0</v>
      </c>
      <c r="AU25" s="22" t="n">
        <v>0</v>
      </c>
      <c r="AV25" s="23" t="n">
        <v>0</v>
      </c>
      <c r="AW25" s="22"/>
      <c r="AX25" s="23"/>
      <c r="AY25" s="22"/>
      <c r="AZ25" s="23"/>
      <c r="BA25" s="22"/>
      <c r="BB25" s="23"/>
      <c r="BC25" s="22"/>
      <c r="BD25" s="23"/>
      <c r="BE25" s="22" t="n">
        <v>3</v>
      </c>
      <c r="BF25" s="23" t="n">
        <f aca="false">BE25*1</f>
        <v>3</v>
      </c>
      <c r="BG25" s="22" t="n">
        <v>0</v>
      </c>
      <c r="BH25" s="23" t="n">
        <f aca="false">BG25*1</f>
        <v>0</v>
      </c>
      <c r="BI25" s="22" t="n">
        <v>0</v>
      </c>
      <c r="BJ25" s="23" t="n">
        <f aca="false">BI25*2</f>
        <v>0</v>
      </c>
      <c r="BK25" s="22" t="n">
        <v>0</v>
      </c>
      <c r="BL25" s="23" t="n">
        <f aca="false">BK25*0.5</f>
        <v>0</v>
      </c>
      <c r="BM25" s="22" t="n">
        <v>0</v>
      </c>
      <c r="BN25" s="23" t="n">
        <v>0</v>
      </c>
      <c r="BO25" s="22"/>
      <c r="BP25" s="52"/>
      <c r="BQ25" s="22"/>
      <c r="BR25" s="52"/>
      <c r="BS25" s="22"/>
      <c r="BT25" s="52"/>
      <c r="BU25" s="22"/>
      <c r="BV25" s="52"/>
      <c r="BW25" s="22"/>
      <c r="BX25" s="23"/>
      <c r="BY25" s="22"/>
      <c r="BZ25" s="52"/>
      <c r="CA25" s="55"/>
      <c r="CB25" s="23"/>
      <c r="CC25" s="22"/>
      <c r="CD25" s="52"/>
      <c r="CE25" s="22"/>
      <c r="CF25" s="52"/>
      <c r="CG25" s="22"/>
      <c r="CH25" s="23"/>
      <c r="CI25" s="22" t="n">
        <v>2</v>
      </c>
      <c r="CJ25" s="23" t="n">
        <v>2</v>
      </c>
      <c r="CK25" s="22"/>
      <c r="CL25" s="52"/>
      <c r="CM25" s="22" t="n">
        <v>0</v>
      </c>
      <c r="CN25" s="53" t="n">
        <f aca="false">CM25</f>
        <v>0</v>
      </c>
      <c r="CO25" s="26" t="n">
        <f aca="false">H25+J25+L25+N25+P25+R25+T25+V25+X25+Z25+AB25+AD25+AF25+AH25+AJ25+AL25+AN25+AP25+AR25+AT25+AV25+AX25+AZ25+BB25+BD25+BF25+BH25+BJ25+BL25+BN25+BP25+BR25+BT25+BV25+BX25+BZ25+CB25+CD25+CF25+CH25+CJ25+CL25+CN25</f>
        <v>115.9</v>
      </c>
    </row>
    <row r="26" customFormat="false" ht="45" hidden="false" customHeight="true" outlineLevel="0" collapsed="false">
      <c r="A26" s="7" t="n">
        <v>35</v>
      </c>
      <c r="B26" s="21" t="s">
        <v>237</v>
      </c>
      <c r="C26" s="42" t="s">
        <v>238</v>
      </c>
      <c r="D26" s="42" t="s">
        <v>239</v>
      </c>
      <c r="E26" s="21" t="s">
        <v>59</v>
      </c>
      <c r="F26" s="21" t="s">
        <v>64</v>
      </c>
      <c r="G26" s="22"/>
      <c r="H26" s="23"/>
      <c r="I26" s="22"/>
      <c r="J26" s="23" t="n">
        <v>4</v>
      </c>
      <c r="K26" s="50"/>
      <c r="L26" s="50"/>
      <c r="M26" s="50"/>
      <c r="N26" s="50"/>
      <c r="O26" s="50"/>
      <c r="P26" s="50"/>
      <c r="Q26" s="50"/>
      <c r="R26" s="50"/>
      <c r="S26" s="22" t="n">
        <v>3</v>
      </c>
      <c r="T26" s="23" t="n">
        <v>30</v>
      </c>
      <c r="U26" s="22" t="n">
        <v>0</v>
      </c>
      <c r="V26" s="23" t="n">
        <f aca="false">U26*2</f>
        <v>0</v>
      </c>
      <c r="W26" s="50"/>
      <c r="X26" s="50"/>
      <c r="Y26" s="50"/>
      <c r="Z26" s="50"/>
      <c r="AA26" s="12" t="n">
        <v>0</v>
      </c>
      <c r="AB26" s="11" t="n">
        <f aca="false">IF(AA26&lt;51%,0,IF(AA26&lt;61%,5,IF(AA26&lt;71%,7,9)))</f>
        <v>0</v>
      </c>
      <c r="AC26" s="24" t="n">
        <v>1</v>
      </c>
      <c r="AD26" s="23" t="n">
        <v>10</v>
      </c>
      <c r="AE26" s="51"/>
      <c r="AF26" s="11"/>
      <c r="AG26" s="51"/>
      <c r="AH26" s="11"/>
      <c r="AI26" s="12" t="n">
        <v>0</v>
      </c>
      <c r="AJ26" s="11" t="n">
        <f aca="false">IF(AI26&lt;100%,0,5)</f>
        <v>0</v>
      </c>
      <c r="AK26" s="22"/>
      <c r="AL26" s="23"/>
      <c r="AM26" s="22"/>
      <c r="AN26" s="23"/>
      <c r="AO26" s="22"/>
      <c r="AP26" s="23"/>
      <c r="AQ26" s="22"/>
      <c r="AR26" s="23"/>
      <c r="AS26" s="22" t="n">
        <v>0</v>
      </c>
      <c r="AT26" s="23" t="n">
        <v>0</v>
      </c>
      <c r="AU26" s="22" t="n">
        <v>456000</v>
      </c>
      <c r="AV26" s="23" t="n">
        <v>9</v>
      </c>
      <c r="AW26" s="22"/>
      <c r="AX26" s="23"/>
      <c r="AY26" s="22"/>
      <c r="AZ26" s="23"/>
      <c r="BA26" s="22"/>
      <c r="BB26" s="23"/>
      <c r="BC26" s="22"/>
      <c r="BD26" s="23"/>
      <c r="BE26" s="22" t="n">
        <v>0</v>
      </c>
      <c r="BF26" s="23" t="n">
        <f aca="false">BE26*1</f>
        <v>0</v>
      </c>
      <c r="BG26" s="22" t="n">
        <v>0</v>
      </c>
      <c r="BH26" s="23" t="n">
        <f aca="false">BG26*1</f>
        <v>0</v>
      </c>
      <c r="BI26" s="22" t="n">
        <v>0</v>
      </c>
      <c r="BJ26" s="23" t="n">
        <f aca="false">BI26*2</f>
        <v>0</v>
      </c>
      <c r="BK26" s="22" t="n">
        <v>0</v>
      </c>
      <c r="BL26" s="23" t="n">
        <f aca="false">BK26*0.5</f>
        <v>0</v>
      </c>
      <c r="BM26" s="22" t="n">
        <v>0</v>
      </c>
      <c r="BN26" s="23" t="n">
        <v>0</v>
      </c>
      <c r="BO26" s="22"/>
      <c r="BP26" s="52"/>
      <c r="BQ26" s="22"/>
      <c r="BR26" s="52"/>
      <c r="BS26" s="22"/>
      <c r="BT26" s="52"/>
      <c r="BU26" s="22"/>
      <c r="BV26" s="52"/>
      <c r="BW26" s="22"/>
      <c r="BX26" s="23"/>
      <c r="BY26" s="22"/>
      <c r="BZ26" s="52"/>
      <c r="CA26" s="22"/>
      <c r="CB26" s="52"/>
      <c r="CC26" s="22"/>
      <c r="CD26" s="52"/>
      <c r="CE26" s="22"/>
      <c r="CF26" s="52"/>
      <c r="CG26" s="22"/>
      <c r="CH26" s="23"/>
      <c r="CI26" s="22" t="n">
        <v>0</v>
      </c>
      <c r="CJ26" s="53" t="n">
        <f aca="false">CI26</f>
        <v>0</v>
      </c>
      <c r="CK26" s="22"/>
      <c r="CL26" s="52"/>
      <c r="CM26" s="22" t="n">
        <v>0</v>
      </c>
      <c r="CN26" s="53" t="n">
        <f aca="false">CM26</f>
        <v>0</v>
      </c>
      <c r="CO26" s="26" t="n">
        <f aca="false">H26+J26+L26+N26+P26+R26+T26+V26+X26+Z26+AB26+AD26+AF26+AH26+AJ26+AL26+AN26+AP26+AR26+AT26+AV26+AX26+AZ26+BB26+BD26+BF26+BH26+BJ26+BL26+BN26+BP26+BR26+BT26+BV26+BX26+BZ26+CB26+CD26+CF26+CH26+CJ26+CL26+CN26</f>
        <v>53</v>
      </c>
    </row>
    <row r="27" customFormat="false" ht="45" hidden="false" customHeight="true" outlineLevel="0" collapsed="false">
      <c r="A27" s="7" t="n">
        <v>19</v>
      </c>
      <c r="B27" s="21" t="s">
        <v>49</v>
      </c>
      <c r="C27" s="42" t="s">
        <v>50</v>
      </c>
      <c r="D27" s="42" t="s">
        <v>51</v>
      </c>
      <c r="E27" s="21" t="s">
        <v>59</v>
      </c>
      <c r="F27" s="21" t="s">
        <v>64</v>
      </c>
      <c r="G27" s="22"/>
      <c r="H27" s="23"/>
      <c r="I27" s="22"/>
      <c r="J27" s="23" t="n">
        <v>5</v>
      </c>
      <c r="K27" s="50"/>
      <c r="L27" s="50"/>
      <c r="M27" s="50"/>
      <c r="N27" s="50"/>
      <c r="O27" s="50"/>
      <c r="P27" s="50"/>
      <c r="Q27" s="50"/>
      <c r="R27" s="50"/>
      <c r="S27" s="22" t="n">
        <v>0</v>
      </c>
      <c r="T27" s="23" t="n">
        <v>0</v>
      </c>
      <c r="U27" s="22" t="n">
        <v>1</v>
      </c>
      <c r="V27" s="23" t="n">
        <f aca="false">U27*2</f>
        <v>2</v>
      </c>
      <c r="W27" s="50"/>
      <c r="X27" s="50"/>
      <c r="Y27" s="50"/>
      <c r="Z27" s="50"/>
      <c r="AA27" s="12" t="n">
        <v>0</v>
      </c>
      <c r="AB27" s="11" t="n">
        <f aca="false">IF(AA27&lt;51%,0,IF(AA27&lt;61%,5,IF(AA27&lt;71%,7,9)))</f>
        <v>0</v>
      </c>
      <c r="AC27" s="24" t="n">
        <v>1</v>
      </c>
      <c r="AD27" s="23" t="n">
        <v>10</v>
      </c>
      <c r="AE27" s="51" t="s">
        <v>240</v>
      </c>
      <c r="AF27" s="11" t="n">
        <v>3.2</v>
      </c>
      <c r="AG27" s="51"/>
      <c r="AH27" s="11"/>
      <c r="AI27" s="12" t="n">
        <v>0</v>
      </c>
      <c r="AJ27" s="11" t="n">
        <f aca="false">IF(AI27&lt;100%,0,5)</f>
        <v>0</v>
      </c>
      <c r="AK27" s="22"/>
      <c r="AL27" s="23"/>
      <c r="AM27" s="22"/>
      <c r="AN27" s="11" t="n">
        <v>33.3</v>
      </c>
      <c r="AO27" s="22"/>
      <c r="AP27" s="11" t="n">
        <v>5.73</v>
      </c>
      <c r="AQ27" s="22"/>
      <c r="AR27" s="23"/>
      <c r="AS27" s="22" t="n">
        <v>0</v>
      </c>
      <c r="AT27" s="23" t="n">
        <v>0</v>
      </c>
      <c r="AU27" s="22" t="n">
        <v>0</v>
      </c>
      <c r="AV27" s="23"/>
      <c r="AW27" s="22"/>
      <c r="AX27" s="23"/>
      <c r="AY27" s="22"/>
      <c r="AZ27" s="23"/>
      <c r="BA27" s="22"/>
      <c r="BB27" s="23"/>
      <c r="BC27" s="22"/>
      <c r="BD27" s="23"/>
      <c r="BE27" s="22" t="n">
        <v>0</v>
      </c>
      <c r="BF27" s="23" t="n">
        <f aca="false">BE27*1</f>
        <v>0</v>
      </c>
      <c r="BG27" s="22" t="n">
        <v>0</v>
      </c>
      <c r="BH27" s="23" t="n">
        <f aca="false">BG27*1</f>
        <v>0</v>
      </c>
      <c r="BI27" s="22" t="n">
        <v>0</v>
      </c>
      <c r="BJ27" s="23" t="n">
        <f aca="false">BI27*2</f>
        <v>0</v>
      </c>
      <c r="BK27" s="22" t="n">
        <v>0</v>
      </c>
      <c r="BL27" s="23" t="n">
        <f aca="false">BK27*0.5</f>
        <v>0</v>
      </c>
      <c r="BM27" s="22" t="n">
        <v>0</v>
      </c>
      <c r="BN27" s="23" t="n">
        <v>0</v>
      </c>
      <c r="BO27" s="22"/>
      <c r="BP27" s="52"/>
      <c r="BQ27" s="22"/>
      <c r="BR27" s="52"/>
      <c r="BS27" s="22"/>
      <c r="BT27" s="23" t="n">
        <v>28</v>
      </c>
      <c r="BU27" s="22"/>
      <c r="BV27" s="52"/>
      <c r="BW27" s="22"/>
      <c r="BX27" s="23"/>
      <c r="BY27" s="22"/>
      <c r="BZ27" s="52"/>
      <c r="CA27" s="22"/>
      <c r="CB27" s="23" t="n">
        <v>3</v>
      </c>
      <c r="CC27" s="22"/>
      <c r="CD27" s="52"/>
      <c r="CE27" s="22"/>
      <c r="CF27" s="52"/>
      <c r="CG27" s="22"/>
      <c r="CH27" s="23"/>
      <c r="CI27" s="22" t="n">
        <v>5</v>
      </c>
      <c r="CJ27" s="23" t="n">
        <v>5</v>
      </c>
      <c r="CK27" s="22"/>
      <c r="CL27" s="52"/>
      <c r="CM27" s="22" t="n">
        <v>15</v>
      </c>
      <c r="CN27" s="53" t="n">
        <f aca="false">CM27</f>
        <v>15</v>
      </c>
      <c r="CO27" s="26" t="n">
        <f aca="false">H27+J27+L27+N27+P27+R27+T27+V27+X27+Z27+AB27+AD27+AF27+AH27+AJ27+AL27+AN27+AP27+AR27+AT27+AV27+AX27+AZ27+BB27+BD27+BF27+BH27+BJ27+BL27+BN27+BP27+BR27+BT27+BV27+BX27+BZ27+CB27+CD27+CF27+CH27+CJ27+CL27+CN27</f>
        <v>110.23</v>
      </c>
    </row>
    <row r="28" customFormat="false" ht="45" hidden="false" customHeight="true" outlineLevel="0" collapsed="false">
      <c r="A28" s="7" t="n">
        <v>107</v>
      </c>
      <c r="B28" s="21" t="s">
        <v>241</v>
      </c>
      <c r="C28" s="42" t="s">
        <v>242</v>
      </c>
      <c r="D28" s="42" t="s">
        <v>243</v>
      </c>
      <c r="E28" s="21" t="s">
        <v>59</v>
      </c>
      <c r="F28" s="21" t="s">
        <v>100</v>
      </c>
      <c r="G28" s="22"/>
      <c r="H28" s="23"/>
      <c r="I28" s="22"/>
      <c r="J28" s="23"/>
      <c r="K28" s="50"/>
      <c r="L28" s="50"/>
      <c r="M28" s="50"/>
      <c r="N28" s="50"/>
      <c r="O28" s="50"/>
      <c r="P28" s="50"/>
      <c r="Q28" s="50"/>
      <c r="R28" s="50"/>
      <c r="S28" s="22" t="n">
        <v>0</v>
      </c>
      <c r="T28" s="23" t="n">
        <v>0</v>
      </c>
      <c r="U28" s="22" t="n">
        <v>0</v>
      </c>
      <c r="V28" s="23" t="n">
        <f aca="false">U28*2</f>
        <v>0</v>
      </c>
      <c r="W28" s="50"/>
      <c r="X28" s="50"/>
      <c r="Y28" s="50"/>
      <c r="Z28" s="50"/>
      <c r="AA28" s="12" t="n">
        <v>0.8541</v>
      </c>
      <c r="AB28" s="11" t="n">
        <f aca="false">IF(AA28&lt;51%,0,IF(AA28&lt;61%,5,IF(AA28&lt;71%,7,9)))</f>
        <v>9</v>
      </c>
      <c r="AC28" s="24" t="n">
        <v>1</v>
      </c>
      <c r="AD28" s="23" t="n">
        <v>10</v>
      </c>
      <c r="AE28" s="51" t="s">
        <v>244</v>
      </c>
      <c r="AF28" s="11" t="n">
        <v>11.8</v>
      </c>
      <c r="AG28" s="51" t="s">
        <v>245</v>
      </c>
      <c r="AH28" s="11" t="n">
        <v>3.75</v>
      </c>
      <c r="AI28" s="12" t="n">
        <v>1</v>
      </c>
      <c r="AJ28" s="11" t="n">
        <f aca="false">IF(AI28&lt;100%,0,5)</f>
        <v>5</v>
      </c>
      <c r="AK28" s="22"/>
      <c r="AL28" s="23"/>
      <c r="AM28" s="22"/>
      <c r="AN28" s="11" t="n">
        <v>20</v>
      </c>
      <c r="AO28" s="22"/>
      <c r="AP28" s="11" t="n">
        <v>3.83</v>
      </c>
      <c r="AQ28" s="22"/>
      <c r="AR28" s="23"/>
      <c r="AS28" s="22" t="n">
        <v>0</v>
      </c>
      <c r="AT28" s="23" t="n">
        <v>0</v>
      </c>
      <c r="AU28" s="22" t="n">
        <v>0</v>
      </c>
      <c r="AV28" s="23" t="n">
        <v>0</v>
      </c>
      <c r="AW28" s="22"/>
      <c r="AX28" s="23"/>
      <c r="AY28" s="22"/>
      <c r="AZ28" s="23"/>
      <c r="BA28" s="22"/>
      <c r="BB28" s="23"/>
      <c r="BC28" s="22"/>
      <c r="BD28" s="23"/>
      <c r="BE28" s="22" t="n">
        <v>0</v>
      </c>
      <c r="BF28" s="23" t="n">
        <f aca="false">BE28*1</f>
        <v>0</v>
      </c>
      <c r="BG28" s="22" t="n">
        <v>0</v>
      </c>
      <c r="BH28" s="23" t="n">
        <f aca="false">BG28*1</f>
        <v>0</v>
      </c>
      <c r="BI28" s="22" t="n">
        <v>0</v>
      </c>
      <c r="BJ28" s="23" t="n">
        <f aca="false">BI28*2</f>
        <v>0</v>
      </c>
      <c r="BK28" s="22" t="n">
        <v>0</v>
      </c>
      <c r="BL28" s="23" t="n">
        <f aca="false">BK28*0.5</f>
        <v>0</v>
      </c>
      <c r="BM28" s="22" t="n">
        <v>0</v>
      </c>
      <c r="BN28" s="23" t="n">
        <v>0</v>
      </c>
      <c r="BO28" s="22"/>
      <c r="BP28" s="52"/>
      <c r="BQ28" s="22"/>
      <c r="BR28" s="52"/>
      <c r="BS28" s="22"/>
      <c r="BT28" s="23"/>
      <c r="BU28" s="22"/>
      <c r="BV28" s="52"/>
      <c r="BW28" s="59"/>
      <c r="BX28" s="23" t="n">
        <v>2</v>
      </c>
      <c r="BY28" s="55"/>
      <c r="BZ28" s="23" t="n">
        <v>2</v>
      </c>
      <c r="CA28" s="22"/>
      <c r="CB28" s="52"/>
      <c r="CC28" s="22"/>
      <c r="CD28" s="52"/>
      <c r="CE28" s="22"/>
      <c r="CF28" s="52"/>
      <c r="CG28" s="22"/>
      <c r="CH28" s="23"/>
      <c r="CI28" s="22" t="n">
        <v>0</v>
      </c>
      <c r="CJ28" s="53" t="n">
        <f aca="false">CI28</f>
        <v>0</v>
      </c>
      <c r="CK28" s="22"/>
      <c r="CL28" s="52"/>
      <c r="CM28" s="22" t="n">
        <v>0</v>
      </c>
      <c r="CN28" s="53" t="n">
        <f aca="false">CM28</f>
        <v>0</v>
      </c>
      <c r="CO28" s="26" t="n">
        <f aca="false">H28+J28+L28+N28+P28+R28+T28+V28+X28+Z28+AB28+AD28+AF28+AH28+AJ28+AL28+AN28+AP28+AR28+AT28+AV28+AX28+AZ28+BB28+BD28+BF28+BH28+BJ28+BL28+BN28+BP28+BR28+BT28+BV28+BX28+BZ28+CB28+CD28+CF28+CH28+CJ28+CL28+CN28</f>
        <v>67.38</v>
      </c>
    </row>
    <row r="29" customFormat="false" ht="45" hidden="false" customHeight="true" outlineLevel="0" collapsed="false">
      <c r="A29" s="7" t="n">
        <v>123</v>
      </c>
      <c r="B29" s="21" t="s">
        <v>246</v>
      </c>
      <c r="C29" s="42" t="s">
        <v>247</v>
      </c>
      <c r="D29" s="42" t="s">
        <v>248</v>
      </c>
      <c r="E29" s="21" t="s">
        <v>68</v>
      </c>
      <c r="F29" s="21" t="s">
        <v>102</v>
      </c>
      <c r="G29" s="22"/>
      <c r="H29" s="23"/>
      <c r="I29" s="22"/>
      <c r="J29" s="23"/>
      <c r="K29" s="50"/>
      <c r="L29" s="57"/>
      <c r="M29" s="50"/>
      <c r="N29" s="57"/>
      <c r="O29" s="50"/>
      <c r="P29" s="50"/>
      <c r="Q29" s="50"/>
      <c r="R29" s="50"/>
      <c r="S29" s="22" t="n">
        <v>0</v>
      </c>
      <c r="T29" s="23" t="n">
        <v>0</v>
      </c>
      <c r="U29" s="22" t="n">
        <v>0</v>
      </c>
      <c r="V29" s="23" t="n">
        <f aca="false">U29*2</f>
        <v>0</v>
      </c>
      <c r="W29" s="50"/>
      <c r="X29" s="50"/>
      <c r="Y29" s="50"/>
      <c r="Z29" s="50"/>
      <c r="AA29" s="12" t="n">
        <v>0</v>
      </c>
      <c r="AB29" s="11" t="n">
        <f aca="false">IF(AA29&lt;51%,0,IF(AA29&lt;61%,5,IF(AA29&lt;71%,7,9)))</f>
        <v>0</v>
      </c>
      <c r="AC29" s="56" t="n">
        <v>0</v>
      </c>
      <c r="AD29" s="23" t="n">
        <v>0</v>
      </c>
      <c r="AE29" s="51"/>
      <c r="AF29" s="11"/>
      <c r="AG29" s="51"/>
      <c r="AH29" s="11"/>
      <c r="AI29" s="12" t="n">
        <v>0</v>
      </c>
      <c r="AJ29" s="11" t="n">
        <f aca="false">IF(AI29&lt;100%,0,5)</f>
        <v>0</v>
      </c>
      <c r="AK29" s="22"/>
      <c r="AL29" s="23"/>
      <c r="AM29" s="22"/>
      <c r="AN29" s="11"/>
      <c r="AO29" s="22"/>
      <c r="AP29" s="11"/>
      <c r="AQ29" s="22"/>
      <c r="AR29" s="23"/>
      <c r="AS29" s="22" t="n">
        <v>0</v>
      </c>
      <c r="AT29" s="23" t="n">
        <v>0</v>
      </c>
      <c r="AU29" s="22" t="n">
        <v>0</v>
      </c>
      <c r="AV29" s="23"/>
      <c r="AW29" s="22"/>
      <c r="AX29" s="23"/>
      <c r="AY29" s="22"/>
      <c r="AZ29" s="23"/>
      <c r="BA29" s="22"/>
      <c r="BB29" s="23"/>
      <c r="BC29" s="22"/>
      <c r="BD29" s="23"/>
      <c r="BE29" s="22" t="n">
        <v>0</v>
      </c>
      <c r="BF29" s="23" t="n">
        <f aca="false">BE29*1</f>
        <v>0</v>
      </c>
      <c r="BG29" s="22" t="n">
        <v>0</v>
      </c>
      <c r="BH29" s="23" t="n">
        <f aca="false">BG29*1</f>
        <v>0</v>
      </c>
      <c r="BI29" s="22" t="n">
        <v>0</v>
      </c>
      <c r="BJ29" s="23" t="n">
        <f aca="false">BI29*2</f>
        <v>0</v>
      </c>
      <c r="BK29" s="22" t="n">
        <v>0</v>
      </c>
      <c r="BL29" s="23" t="n">
        <f aca="false">BK29*0.5</f>
        <v>0</v>
      </c>
      <c r="BM29" s="22" t="n">
        <v>0</v>
      </c>
      <c r="BN29" s="23" t="n">
        <v>0</v>
      </c>
      <c r="BO29" s="22"/>
      <c r="BP29" s="52"/>
      <c r="BQ29" s="22"/>
      <c r="BR29" s="52"/>
      <c r="BS29" s="22"/>
      <c r="BT29" s="23"/>
      <c r="BU29" s="22"/>
      <c r="BV29" s="52"/>
      <c r="BW29" s="22"/>
      <c r="BX29" s="23"/>
      <c r="BY29" s="22"/>
      <c r="BZ29" s="52"/>
      <c r="CA29" s="22"/>
      <c r="CB29" s="52"/>
      <c r="CC29" s="22"/>
      <c r="CD29" s="52"/>
      <c r="CE29" s="22"/>
      <c r="CF29" s="52"/>
      <c r="CG29" s="22"/>
      <c r="CH29" s="23"/>
      <c r="CI29" s="22" t="n">
        <v>0</v>
      </c>
      <c r="CJ29" s="53" t="n">
        <f aca="false">CI29</f>
        <v>0</v>
      </c>
      <c r="CK29" s="22"/>
      <c r="CL29" s="52"/>
      <c r="CM29" s="22" t="n">
        <v>0</v>
      </c>
      <c r="CN29" s="53" t="n">
        <f aca="false">CM29</f>
        <v>0</v>
      </c>
      <c r="CO29" s="26" t="n">
        <f aca="false">H29+J29+L29+N29+P29+R29+T29+V29+X29+Z29+AB29+AD29+AF29+AH29+AJ29+AL29+AN29+AP29+AR29+AT29+AV29+AX29+AZ29+BB29+BD29+BF29+BH29+BJ29+BL29+BN29+BP29+BR29+BT29+BV29+BX29+BZ29+CB29+CD29+CF29+CH29+CJ29+CL29+CN29</f>
        <v>0</v>
      </c>
    </row>
    <row r="30" customFormat="false" ht="45" hidden="false" customHeight="true" outlineLevel="0" collapsed="false">
      <c r="A30" s="7" t="n">
        <v>226</v>
      </c>
      <c r="B30" s="21" t="s">
        <v>249</v>
      </c>
      <c r="C30" s="42" t="s">
        <v>250</v>
      </c>
      <c r="D30" s="42" t="s">
        <v>251</v>
      </c>
      <c r="E30" s="21" t="s">
        <v>83</v>
      </c>
      <c r="F30" s="21" t="s">
        <v>137</v>
      </c>
      <c r="G30" s="22"/>
      <c r="H30" s="23"/>
      <c r="I30" s="22"/>
      <c r="J30" s="23"/>
      <c r="K30" s="50"/>
      <c r="L30" s="50"/>
      <c r="M30" s="50"/>
      <c r="N30" s="50"/>
      <c r="O30" s="50"/>
      <c r="P30" s="50"/>
      <c r="Q30" s="50"/>
      <c r="R30" s="50"/>
      <c r="S30" s="22" t="n">
        <v>0</v>
      </c>
      <c r="T30" s="23" t="n">
        <v>0</v>
      </c>
      <c r="U30" s="22" t="n">
        <v>0</v>
      </c>
      <c r="V30" s="23" t="n">
        <f aca="false">U30*2</f>
        <v>0</v>
      </c>
      <c r="W30" s="50"/>
      <c r="X30" s="50"/>
      <c r="Y30" s="50"/>
      <c r="Z30" s="50"/>
      <c r="AA30" s="12" t="n">
        <v>0.7931</v>
      </c>
      <c r="AB30" s="11" t="n">
        <f aca="false">IF(AA30&lt;51%,0,IF(AA30&lt;61%,5,IF(AA30&lt;71%,7,9)))</f>
        <v>9</v>
      </c>
      <c r="AC30" s="24" t="n">
        <v>1</v>
      </c>
      <c r="AD30" s="23" t="n">
        <v>10</v>
      </c>
      <c r="AE30" s="51"/>
      <c r="AF30" s="11"/>
      <c r="AG30" s="51"/>
      <c r="AH30" s="11"/>
      <c r="AI30" s="12" t="n">
        <v>1</v>
      </c>
      <c r="AJ30" s="11" t="n">
        <f aca="false">IF(AI30&lt;100%,0,5)</f>
        <v>5</v>
      </c>
      <c r="AK30" s="22"/>
      <c r="AL30" s="23"/>
      <c r="AM30" s="22"/>
      <c r="AN30" s="11" t="n">
        <v>20</v>
      </c>
      <c r="AO30" s="22"/>
      <c r="AP30" s="11" t="n">
        <v>8.5</v>
      </c>
      <c r="AQ30" s="22"/>
      <c r="AR30" s="23"/>
      <c r="AS30" s="22" t="n">
        <v>0</v>
      </c>
      <c r="AT30" s="23" t="n">
        <v>0</v>
      </c>
      <c r="AU30" s="22" t="n">
        <v>0</v>
      </c>
      <c r="AV30" s="23"/>
      <c r="AW30" s="22"/>
      <c r="AX30" s="23"/>
      <c r="AY30" s="22"/>
      <c r="AZ30" s="23"/>
      <c r="BA30" s="22"/>
      <c r="BB30" s="23"/>
      <c r="BC30" s="22"/>
      <c r="BD30" s="23"/>
      <c r="BE30" s="22" t="n">
        <v>0</v>
      </c>
      <c r="BF30" s="23" t="n">
        <f aca="false">BE30*1</f>
        <v>0</v>
      </c>
      <c r="BG30" s="22" t="n">
        <v>0</v>
      </c>
      <c r="BH30" s="23" t="n">
        <f aca="false">BG30*1</f>
        <v>0</v>
      </c>
      <c r="BI30" s="22" t="n">
        <v>0</v>
      </c>
      <c r="BJ30" s="23" t="n">
        <f aca="false">BI30*2</f>
        <v>0</v>
      </c>
      <c r="BK30" s="22" t="n">
        <v>0</v>
      </c>
      <c r="BL30" s="23" t="n">
        <f aca="false">BK30*0.5</f>
        <v>0</v>
      </c>
      <c r="BM30" s="22" t="n">
        <v>0</v>
      </c>
      <c r="BN30" s="23" t="n">
        <v>0</v>
      </c>
      <c r="BO30" s="22"/>
      <c r="BP30" s="52"/>
      <c r="BQ30" s="22"/>
      <c r="BR30" s="52"/>
      <c r="BS30" s="22"/>
      <c r="BT30" s="23"/>
      <c r="BU30" s="22"/>
      <c r="BV30" s="52"/>
      <c r="BW30" s="59"/>
      <c r="BX30" s="23" t="n">
        <v>8</v>
      </c>
      <c r="BY30" s="22"/>
      <c r="BZ30" s="52"/>
      <c r="CA30" s="22"/>
      <c r="CB30" s="23"/>
      <c r="CC30" s="22"/>
      <c r="CD30" s="52"/>
      <c r="CE30" s="22"/>
      <c r="CF30" s="52"/>
      <c r="CG30" s="22"/>
      <c r="CH30" s="23"/>
      <c r="CI30" s="22" t="n">
        <v>0</v>
      </c>
      <c r="CJ30" s="53" t="n">
        <f aca="false">CI30</f>
        <v>0</v>
      </c>
      <c r="CK30" s="22"/>
      <c r="CL30" s="52"/>
      <c r="CM30" s="22" t="n">
        <v>0</v>
      </c>
      <c r="CN30" s="53" t="n">
        <f aca="false">CM30</f>
        <v>0</v>
      </c>
      <c r="CO30" s="26" t="n">
        <f aca="false">H30+J30+L30+N30+P30+R30+T30+V30+X30+Z30+AB30+AD30+AF30+AH30+AJ30+AL30+AN30+AP30+AR30+AT30+AV30+AX30+AZ30+BB30+BD30+BF30+BH30+BJ30+BL30+BN30+BP30+BR30+BT30+BV30+BX30+BZ30+CB30+CD30+CF30+CH30+CJ30+CL30+CN30</f>
        <v>60.5</v>
      </c>
    </row>
    <row r="31" customFormat="false" ht="45" hidden="false" customHeight="true" outlineLevel="0" collapsed="false">
      <c r="A31" s="7" t="n">
        <v>14</v>
      </c>
      <c r="B31" s="21" t="s">
        <v>252</v>
      </c>
      <c r="C31" s="42" t="s">
        <v>253</v>
      </c>
      <c r="D31" s="42" t="s">
        <v>254</v>
      </c>
      <c r="E31" s="21" t="s">
        <v>59</v>
      </c>
      <c r="F31" s="21" t="s">
        <v>64</v>
      </c>
      <c r="G31" s="22"/>
      <c r="H31" s="23"/>
      <c r="I31" s="22"/>
      <c r="J31" s="23"/>
      <c r="K31" s="50"/>
      <c r="L31" s="50"/>
      <c r="M31" s="50"/>
      <c r="N31" s="50"/>
      <c r="O31" s="50"/>
      <c r="P31" s="50"/>
      <c r="Q31" s="50"/>
      <c r="R31" s="50"/>
      <c r="S31" s="22" t="n">
        <v>0</v>
      </c>
      <c r="T31" s="23" t="n">
        <v>0</v>
      </c>
      <c r="U31" s="22" t="n">
        <v>0</v>
      </c>
      <c r="V31" s="23" t="n">
        <f aca="false">U31*2</f>
        <v>0</v>
      </c>
      <c r="W31" s="50"/>
      <c r="X31" s="50"/>
      <c r="Y31" s="50"/>
      <c r="Z31" s="50"/>
      <c r="AA31" s="12" t="n">
        <v>0.578</v>
      </c>
      <c r="AB31" s="11" t="n">
        <f aca="false">IF(AA31&lt;51%,0,IF(AA31&lt;61%,5,IF(AA31&lt;71%,7,9)))</f>
        <v>5</v>
      </c>
      <c r="AC31" s="24" t="n">
        <v>1</v>
      </c>
      <c r="AD31" s="23" t="n">
        <v>10</v>
      </c>
      <c r="AE31" s="51" t="s">
        <v>255</v>
      </c>
      <c r="AF31" s="11" t="n">
        <v>7.27</v>
      </c>
      <c r="AG31" s="51"/>
      <c r="AH31" s="11"/>
      <c r="AI31" s="12" t="n">
        <v>0</v>
      </c>
      <c r="AJ31" s="11" t="n">
        <f aca="false">IF(AI31&lt;100%,0,5)</f>
        <v>0</v>
      </c>
      <c r="AK31" s="22"/>
      <c r="AL31" s="23"/>
      <c r="AM31" s="22"/>
      <c r="AN31" s="11"/>
      <c r="AO31" s="22"/>
      <c r="AP31" s="11" t="n">
        <v>2.2</v>
      </c>
      <c r="AQ31" s="22"/>
      <c r="AR31" s="23"/>
      <c r="AS31" s="22" t="n">
        <v>0</v>
      </c>
      <c r="AT31" s="23" t="n">
        <v>0</v>
      </c>
      <c r="AU31" s="22" t="n">
        <v>0</v>
      </c>
      <c r="AV31" s="23"/>
      <c r="AW31" s="22"/>
      <c r="AX31" s="23"/>
      <c r="AY31" s="22"/>
      <c r="AZ31" s="23"/>
      <c r="BA31" s="22"/>
      <c r="BB31" s="23"/>
      <c r="BC31" s="22"/>
      <c r="BD31" s="23"/>
      <c r="BE31" s="22" t="n">
        <v>0</v>
      </c>
      <c r="BF31" s="23" t="n">
        <f aca="false">BE31*1</f>
        <v>0</v>
      </c>
      <c r="BG31" s="22" t="n">
        <v>0</v>
      </c>
      <c r="BH31" s="23" t="n">
        <f aca="false">BG31*1</f>
        <v>0</v>
      </c>
      <c r="BI31" s="22" t="n">
        <v>0</v>
      </c>
      <c r="BJ31" s="23" t="n">
        <f aca="false">BI31*2</f>
        <v>0</v>
      </c>
      <c r="BK31" s="22" t="n">
        <v>0</v>
      </c>
      <c r="BL31" s="23" t="n">
        <f aca="false">BK31*0.5</f>
        <v>0</v>
      </c>
      <c r="BM31" s="22" t="n">
        <v>0</v>
      </c>
      <c r="BN31" s="23" t="n">
        <v>0</v>
      </c>
      <c r="BO31" s="22"/>
      <c r="BP31" s="52"/>
      <c r="BQ31" s="22"/>
      <c r="BR31" s="52"/>
      <c r="BS31" s="22"/>
      <c r="BT31" s="23"/>
      <c r="BU31" s="22"/>
      <c r="BV31" s="52"/>
      <c r="BW31" s="22"/>
      <c r="BX31" s="23"/>
      <c r="BY31" s="22"/>
      <c r="BZ31" s="52"/>
      <c r="CA31" s="22"/>
      <c r="CB31" s="52"/>
      <c r="CC31" s="22"/>
      <c r="CD31" s="52"/>
      <c r="CE31" s="22"/>
      <c r="CF31" s="52"/>
      <c r="CG31" s="22"/>
      <c r="CH31" s="23"/>
      <c r="CI31" s="22" t="n">
        <v>0</v>
      </c>
      <c r="CJ31" s="53" t="n">
        <f aca="false">CI31</f>
        <v>0</v>
      </c>
      <c r="CK31" s="22"/>
      <c r="CL31" s="52"/>
      <c r="CM31" s="22" t="n">
        <v>0</v>
      </c>
      <c r="CN31" s="53" t="n">
        <f aca="false">CM31</f>
        <v>0</v>
      </c>
      <c r="CO31" s="26" t="n">
        <f aca="false">H31+J31+L31+N31+P31+R31+T31+V31+X31+Z31+AB31+AD31+AF31+AH31+AJ31+AL31+AN31+AP31+AR31+AT31+AV31+AX31+AZ31+BB31+BD31+BF31+BH31+BJ31+BL31+BN31+BP31+BR31+BT31+BV31+BX31+BZ31+CB31+CD31+CF31+CH31+CJ31+CL31+CN31</f>
        <v>24.47</v>
      </c>
    </row>
    <row r="32" customFormat="false" ht="45" hidden="false" customHeight="true" outlineLevel="0" collapsed="false">
      <c r="A32" s="7" t="n">
        <v>207</v>
      </c>
      <c r="B32" s="21" t="s">
        <v>256</v>
      </c>
      <c r="C32" s="42" t="s">
        <v>257</v>
      </c>
      <c r="D32" s="42" t="s">
        <v>258</v>
      </c>
      <c r="E32" s="21" t="s">
        <v>83</v>
      </c>
      <c r="F32" s="21" t="s">
        <v>129</v>
      </c>
      <c r="G32" s="22"/>
      <c r="H32" s="23"/>
      <c r="I32" s="22"/>
      <c r="J32" s="23"/>
      <c r="K32" s="50"/>
      <c r="L32" s="50"/>
      <c r="M32" s="50"/>
      <c r="N32" s="50"/>
      <c r="O32" s="50"/>
      <c r="P32" s="50"/>
      <c r="Q32" s="50"/>
      <c r="R32" s="50"/>
      <c r="S32" s="22" t="n">
        <v>0</v>
      </c>
      <c r="T32" s="23" t="n">
        <v>0</v>
      </c>
      <c r="U32" s="22" t="n">
        <v>0</v>
      </c>
      <c r="V32" s="23" t="n">
        <f aca="false">U32*2</f>
        <v>0</v>
      </c>
      <c r="W32" s="50"/>
      <c r="X32" s="50"/>
      <c r="Y32" s="50"/>
      <c r="Z32" s="50"/>
      <c r="AA32" s="12" t="n">
        <v>0.829</v>
      </c>
      <c r="AB32" s="11" t="n">
        <f aca="false">IF(AA32&lt;51%,0,IF(AA32&lt;61%,5,IF(AA32&lt;71%,7,9)))</f>
        <v>9</v>
      </c>
      <c r="AC32" s="56" t="n">
        <v>0</v>
      </c>
      <c r="AD32" s="23" t="n">
        <v>0</v>
      </c>
      <c r="AE32" s="51"/>
      <c r="AF32" s="11"/>
      <c r="AG32" s="51"/>
      <c r="AH32" s="11"/>
      <c r="AI32" s="12" t="n">
        <v>0</v>
      </c>
      <c r="AJ32" s="11" t="n">
        <f aca="false">IF(AI32&lt;100%,0,5)</f>
        <v>0</v>
      </c>
      <c r="AK32" s="22"/>
      <c r="AL32" s="23"/>
      <c r="AM32" s="22"/>
      <c r="AN32" s="11"/>
      <c r="AO32" s="22"/>
      <c r="AP32" s="11"/>
      <c r="AQ32" s="22"/>
      <c r="AR32" s="23"/>
      <c r="AS32" s="22" t="n">
        <v>0</v>
      </c>
      <c r="AT32" s="23" t="n">
        <v>0</v>
      </c>
      <c r="AU32" s="22" t="n">
        <v>0</v>
      </c>
      <c r="AV32" s="23"/>
      <c r="AW32" s="22"/>
      <c r="AX32" s="23"/>
      <c r="AY32" s="22"/>
      <c r="AZ32" s="23"/>
      <c r="BA32" s="22"/>
      <c r="BB32" s="23"/>
      <c r="BC32" s="22"/>
      <c r="BD32" s="23"/>
      <c r="BE32" s="22" t="n">
        <v>0</v>
      </c>
      <c r="BF32" s="23" t="n">
        <f aca="false">BE32*1</f>
        <v>0</v>
      </c>
      <c r="BG32" s="22" t="n">
        <v>0</v>
      </c>
      <c r="BH32" s="23" t="n">
        <f aca="false">BG32*1</f>
        <v>0</v>
      </c>
      <c r="BI32" s="22" t="n">
        <v>0</v>
      </c>
      <c r="BJ32" s="23" t="n">
        <f aca="false">BI32*2</f>
        <v>0</v>
      </c>
      <c r="BK32" s="22" t="n">
        <v>0</v>
      </c>
      <c r="BL32" s="23" t="n">
        <f aca="false">BK32*0.5</f>
        <v>0</v>
      </c>
      <c r="BM32" s="22" t="n">
        <v>0</v>
      </c>
      <c r="BN32" s="23" t="n">
        <v>0</v>
      </c>
      <c r="BO32" s="22"/>
      <c r="BP32" s="52"/>
      <c r="BQ32" s="22"/>
      <c r="BR32" s="52"/>
      <c r="BS32" s="22"/>
      <c r="BT32" s="23"/>
      <c r="BU32" s="22"/>
      <c r="BV32" s="52"/>
      <c r="BW32" s="22"/>
      <c r="BX32" s="23"/>
      <c r="BY32" s="22"/>
      <c r="BZ32" s="52"/>
      <c r="CA32" s="55"/>
      <c r="CB32" s="23" t="n">
        <v>31</v>
      </c>
      <c r="CC32" s="22"/>
      <c r="CD32" s="52"/>
      <c r="CE32" s="22"/>
      <c r="CF32" s="52"/>
      <c r="CG32" s="22"/>
      <c r="CH32" s="23"/>
      <c r="CI32" s="22" t="n">
        <v>0</v>
      </c>
      <c r="CJ32" s="53" t="n">
        <f aca="false">CI32</f>
        <v>0</v>
      </c>
      <c r="CK32" s="22"/>
      <c r="CL32" s="52"/>
      <c r="CM32" s="22" t="n">
        <v>0</v>
      </c>
      <c r="CN32" s="53" t="n">
        <f aca="false">CM32</f>
        <v>0</v>
      </c>
      <c r="CO32" s="26" t="n">
        <f aca="false">H32+J32+L32+N32+P32+R32+T32+V32+X32+Z32+AB32+AD32+AF32+AH32+AJ32+AL32+AN32+AP32+AR32+AT32+AV32+AX32+AZ32+BB32+BD32+BF32+BH32+BJ32+BL32+BN32+BP32+BR32+BT32+BV32+BX32+BZ32+CB32+CD32+CF32+CH32+CJ32+CL32+CN32</f>
        <v>40</v>
      </c>
    </row>
    <row r="33" customFormat="false" ht="45" hidden="false" customHeight="true" outlineLevel="0" collapsed="false">
      <c r="A33" s="7" t="n">
        <v>201</v>
      </c>
      <c r="B33" s="21" t="s">
        <v>259</v>
      </c>
      <c r="C33" s="42" t="s">
        <v>260</v>
      </c>
      <c r="D33" s="42" t="s">
        <v>261</v>
      </c>
      <c r="E33" s="21" t="s">
        <v>83</v>
      </c>
      <c r="F33" s="21" t="s">
        <v>125</v>
      </c>
      <c r="G33" s="22"/>
      <c r="H33" s="23"/>
      <c r="I33" s="22"/>
      <c r="J33" s="23"/>
      <c r="K33" s="50"/>
      <c r="L33" s="50"/>
      <c r="M33" s="50"/>
      <c r="N33" s="50"/>
      <c r="O33" s="50"/>
      <c r="P33" s="50"/>
      <c r="Q33" s="50"/>
      <c r="R33" s="50"/>
      <c r="S33" s="22" t="n">
        <v>0</v>
      </c>
      <c r="T33" s="23" t="n">
        <v>0</v>
      </c>
      <c r="U33" s="22" t="n">
        <v>0</v>
      </c>
      <c r="V33" s="23" t="n">
        <f aca="false">U33*2</f>
        <v>0</v>
      </c>
      <c r="W33" s="50"/>
      <c r="X33" s="50"/>
      <c r="Y33" s="50"/>
      <c r="Z33" s="50"/>
      <c r="AA33" s="12" t="n">
        <v>0.817</v>
      </c>
      <c r="AB33" s="11" t="n">
        <f aca="false">IF(AA33&lt;51%,0,IF(AA33&lt;61%,5,IF(AA33&lt;71%,7,9)))</f>
        <v>9</v>
      </c>
      <c r="AC33" s="24" t="n">
        <v>1</v>
      </c>
      <c r="AD33" s="23" t="n">
        <v>10</v>
      </c>
      <c r="AE33" s="51"/>
      <c r="AF33" s="11"/>
      <c r="AG33" s="51"/>
      <c r="AH33" s="11"/>
      <c r="AI33" s="12" t="n">
        <v>0</v>
      </c>
      <c r="AJ33" s="11" t="n">
        <f aca="false">IF(AI33&lt;100%,0,5)</f>
        <v>0</v>
      </c>
      <c r="AK33" s="22"/>
      <c r="AL33" s="23"/>
      <c r="AM33" s="22"/>
      <c r="AN33" s="11" t="n">
        <v>40</v>
      </c>
      <c r="AO33" s="22"/>
      <c r="AP33" s="11" t="n">
        <v>4.1</v>
      </c>
      <c r="AQ33" s="22"/>
      <c r="AR33" s="23"/>
      <c r="AS33" s="22" t="n">
        <v>0</v>
      </c>
      <c r="AT33" s="23" t="n">
        <v>0</v>
      </c>
      <c r="AU33" s="22" t="n">
        <v>0</v>
      </c>
      <c r="AV33" s="23"/>
      <c r="AW33" s="22"/>
      <c r="AX33" s="23"/>
      <c r="AY33" s="22"/>
      <c r="AZ33" s="23"/>
      <c r="BA33" s="22"/>
      <c r="BB33" s="23"/>
      <c r="BC33" s="22"/>
      <c r="BD33" s="23"/>
      <c r="BE33" s="22" t="n">
        <v>0</v>
      </c>
      <c r="BF33" s="23" t="n">
        <f aca="false">BE33*1</f>
        <v>0</v>
      </c>
      <c r="BG33" s="22" t="n">
        <v>0</v>
      </c>
      <c r="BH33" s="23" t="n">
        <f aca="false">BG33*1</f>
        <v>0</v>
      </c>
      <c r="BI33" s="22" t="n">
        <v>0</v>
      </c>
      <c r="BJ33" s="23" t="n">
        <f aca="false">BI33*2</f>
        <v>0</v>
      </c>
      <c r="BK33" s="22" t="n">
        <v>0</v>
      </c>
      <c r="BL33" s="23" t="n">
        <f aca="false">BK33*0.5</f>
        <v>0</v>
      </c>
      <c r="BM33" s="22" t="n">
        <v>0</v>
      </c>
      <c r="BN33" s="23" t="n">
        <v>0</v>
      </c>
      <c r="BO33" s="22"/>
      <c r="BP33" s="52"/>
      <c r="BQ33" s="22"/>
      <c r="BR33" s="52"/>
      <c r="BS33" s="22"/>
      <c r="BT33" s="23"/>
      <c r="BU33" s="22"/>
      <c r="BV33" s="52"/>
      <c r="BW33" s="22"/>
      <c r="BX33" s="23"/>
      <c r="BY33" s="22"/>
      <c r="BZ33" s="52"/>
      <c r="CA33" s="22"/>
      <c r="CB33" s="52"/>
      <c r="CC33" s="22"/>
      <c r="CD33" s="52"/>
      <c r="CE33" s="22"/>
      <c r="CF33" s="52"/>
      <c r="CG33" s="22"/>
      <c r="CH33" s="23"/>
      <c r="CI33" s="22" t="n">
        <v>0</v>
      </c>
      <c r="CJ33" s="53" t="n">
        <f aca="false">CI33</f>
        <v>0</v>
      </c>
      <c r="CK33" s="22"/>
      <c r="CL33" s="52"/>
      <c r="CM33" s="22" t="n">
        <v>0</v>
      </c>
      <c r="CN33" s="53" t="n">
        <f aca="false">CM33</f>
        <v>0</v>
      </c>
      <c r="CO33" s="26" t="n">
        <f aca="false">H33+J33+L33+N33+P33+R33+T33+V33+X33+Z33+AB33+AD33+AF33+AH33+AJ33+AL33+AN33+AP33+AR33+AT33+AV33+AX33+AZ33+BB33+BD33+BF33+BH33+BJ33+BL33+BN33+BP33+BR33+BT33+BV33+BX33+BZ33+CB33+CD33+CF33+CH33+CJ33+CL33+CN33</f>
        <v>63.1</v>
      </c>
    </row>
    <row r="34" customFormat="false" ht="45" hidden="false" customHeight="true" outlineLevel="0" collapsed="false">
      <c r="A34" s="7" t="n">
        <v>126</v>
      </c>
      <c r="B34" s="62" t="s">
        <v>262</v>
      </c>
      <c r="C34" s="42" t="s">
        <v>263</v>
      </c>
      <c r="D34" s="42" t="s">
        <v>264</v>
      </c>
      <c r="E34" s="21" t="s">
        <v>68</v>
      </c>
      <c r="F34" s="62" t="s">
        <v>102</v>
      </c>
      <c r="G34" s="22"/>
      <c r="H34" s="23"/>
      <c r="I34" s="22"/>
      <c r="J34" s="23"/>
      <c r="K34" s="50"/>
      <c r="L34" s="57"/>
      <c r="M34" s="50"/>
      <c r="N34" s="57"/>
      <c r="O34" s="50"/>
      <c r="P34" s="50"/>
      <c r="Q34" s="50"/>
      <c r="R34" s="50"/>
      <c r="S34" s="22" t="n">
        <v>0</v>
      </c>
      <c r="T34" s="23" t="n">
        <v>0</v>
      </c>
      <c r="U34" s="22" t="n">
        <v>0</v>
      </c>
      <c r="V34" s="23" t="n">
        <f aca="false">U34*2</f>
        <v>0</v>
      </c>
      <c r="W34" s="50"/>
      <c r="X34" s="50"/>
      <c r="Y34" s="50"/>
      <c r="Z34" s="50"/>
      <c r="AA34" s="12" t="n">
        <v>0.83</v>
      </c>
      <c r="AB34" s="11" t="n">
        <f aca="false">IF(AA34&lt;51%,0,IF(AA34&lt;61%,5,IF(AA34&lt;71%,7,9)))</f>
        <v>9</v>
      </c>
      <c r="AC34" s="24" t="n">
        <v>1</v>
      </c>
      <c r="AD34" s="54" t="n">
        <v>10</v>
      </c>
      <c r="AE34" s="51"/>
      <c r="AF34" s="11"/>
      <c r="AG34" s="51"/>
      <c r="AH34" s="11"/>
      <c r="AI34" s="12" t="n">
        <v>1</v>
      </c>
      <c r="AJ34" s="11" t="n">
        <f aca="false">IF(AI34&lt;100%,0,5)</f>
        <v>5</v>
      </c>
      <c r="AK34" s="22"/>
      <c r="AL34" s="23"/>
      <c r="AM34" s="22"/>
      <c r="AN34" s="11" t="n">
        <v>4</v>
      </c>
      <c r="AO34" s="22"/>
      <c r="AP34" s="11" t="n">
        <v>40</v>
      </c>
      <c r="AQ34" s="22"/>
      <c r="AR34" s="23"/>
      <c r="AS34" s="22" t="n">
        <v>0</v>
      </c>
      <c r="AT34" s="23" t="n">
        <v>0</v>
      </c>
      <c r="AU34" s="22" t="n">
        <v>0</v>
      </c>
      <c r="AV34" s="23"/>
      <c r="AW34" s="22"/>
      <c r="AX34" s="23"/>
      <c r="AY34" s="22"/>
      <c r="AZ34" s="23"/>
      <c r="BA34" s="22"/>
      <c r="BB34" s="23"/>
      <c r="BC34" s="22"/>
      <c r="BD34" s="23"/>
      <c r="BE34" s="22" t="n">
        <v>0</v>
      </c>
      <c r="BF34" s="23" t="n">
        <f aca="false">BE34*1</f>
        <v>0</v>
      </c>
      <c r="BG34" s="22" t="n">
        <v>0</v>
      </c>
      <c r="BH34" s="23" t="n">
        <f aca="false">BG34*1</f>
        <v>0</v>
      </c>
      <c r="BI34" s="22" t="n">
        <v>0</v>
      </c>
      <c r="BJ34" s="23" t="n">
        <f aca="false">BI34*2</f>
        <v>0</v>
      </c>
      <c r="BK34" s="22" t="n">
        <v>0</v>
      </c>
      <c r="BL34" s="23" t="n">
        <f aca="false">BK34*0.5</f>
        <v>0</v>
      </c>
      <c r="BM34" s="22" t="n">
        <v>0</v>
      </c>
      <c r="BN34" s="23" t="n">
        <v>0</v>
      </c>
      <c r="BO34" s="22"/>
      <c r="BP34" s="52"/>
      <c r="BQ34" s="22"/>
      <c r="BR34" s="52"/>
      <c r="BS34" s="22"/>
      <c r="BT34" s="23"/>
      <c r="BU34" s="22"/>
      <c r="BV34" s="52"/>
      <c r="BW34" s="22"/>
      <c r="BX34" s="23"/>
      <c r="BY34" s="22"/>
      <c r="BZ34" s="52"/>
      <c r="CA34" s="22"/>
      <c r="CB34" s="52"/>
      <c r="CC34" s="22"/>
      <c r="CD34" s="52"/>
      <c r="CE34" s="22"/>
      <c r="CF34" s="52"/>
      <c r="CG34" s="22" t="s">
        <v>265</v>
      </c>
      <c r="CH34" s="60" t="n">
        <f aca="false">1*8+1*4</f>
        <v>12</v>
      </c>
      <c r="CI34" s="22" t="n">
        <v>0</v>
      </c>
      <c r="CJ34" s="53" t="n">
        <f aca="false">CI34</f>
        <v>0</v>
      </c>
      <c r="CK34" s="22"/>
      <c r="CL34" s="52"/>
      <c r="CM34" s="22" t="n">
        <v>0</v>
      </c>
      <c r="CN34" s="53" t="n">
        <f aca="false">CM34</f>
        <v>0</v>
      </c>
      <c r="CO34" s="26" t="n">
        <f aca="false">H34+J34+L34+N34+P34+R34+T34+V34+X34+Z34+AB34+AD34+AF34+AH34+AJ34+AL34+AN34+AP34+AR34+AT34+AV34+AX34+AZ34+BB34+BD34+BF34+BH34+BJ34+BL34+BN34+BP34+BR34+BT34+BV34+BX34+BZ34+CB34+CD34+CF34+CH34+CJ34+CL34+CN34</f>
        <v>80</v>
      </c>
    </row>
    <row r="35" customFormat="false" ht="45" hidden="false" customHeight="true" outlineLevel="0" collapsed="false">
      <c r="A35" s="7" t="n">
        <v>102</v>
      </c>
      <c r="B35" s="21" t="s">
        <v>266</v>
      </c>
      <c r="C35" s="42" t="s">
        <v>267</v>
      </c>
      <c r="D35" s="42" t="s">
        <v>268</v>
      </c>
      <c r="E35" s="21" t="s">
        <v>59</v>
      </c>
      <c r="F35" s="21" t="s">
        <v>96</v>
      </c>
      <c r="G35" s="22"/>
      <c r="H35" s="23"/>
      <c r="I35" s="22"/>
      <c r="J35" s="23"/>
      <c r="K35" s="50"/>
      <c r="L35" s="50"/>
      <c r="M35" s="50"/>
      <c r="N35" s="50"/>
      <c r="O35" s="50"/>
      <c r="P35" s="50"/>
      <c r="Q35" s="50"/>
      <c r="R35" s="50"/>
      <c r="S35" s="22" t="n">
        <v>0</v>
      </c>
      <c r="T35" s="23" t="n">
        <v>0</v>
      </c>
      <c r="U35" s="22" t="n">
        <v>0</v>
      </c>
      <c r="V35" s="23" t="n">
        <f aca="false">U35*2</f>
        <v>0</v>
      </c>
      <c r="W35" s="50"/>
      <c r="X35" s="50"/>
      <c r="Y35" s="50"/>
      <c r="Z35" s="50"/>
      <c r="AA35" s="12" t="n">
        <v>1</v>
      </c>
      <c r="AB35" s="11" t="n">
        <f aca="false">IF(AA35&lt;51%,0,IF(AA35&lt;61%,5,IF(AA35&lt;71%,7,9)))</f>
        <v>9</v>
      </c>
      <c r="AC35" s="24" t="n">
        <v>0.9444</v>
      </c>
      <c r="AD35" s="23" t="n">
        <f aca="false">IF(AC35&lt;100%,-20,10)</f>
        <v>-20</v>
      </c>
      <c r="AE35" s="51"/>
      <c r="AF35" s="11"/>
      <c r="AG35" s="51"/>
      <c r="AH35" s="11"/>
      <c r="AI35" s="12" t="n">
        <v>0</v>
      </c>
      <c r="AJ35" s="11" t="n">
        <f aca="false">IF(AI35&lt;100%,0,5)</f>
        <v>0</v>
      </c>
      <c r="AK35" s="22"/>
      <c r="AL35" s="23"/>
      <c r="AM35" s="22"/>
      <c r="AN35" s="11" t="n">
        <v>36.37</v>
      </c>
      <c r="AO35" s="22"/>
      <c r="AP35" s="11" t="n">
        <v>4.6</v>
      </c>
      <c r="AQ35" s="22"/>
      <c r="AR35" s="23"/>
      <c r="AS35" s="22" t="n">
        <v>0</v>
      </c>
      <c r="AT35" s="23" t="n">
        <v>0</v>
      </c>
      <c r="AU35" s="22" t="n">
        <v>0</v>
      </c>
      <c r="AV35" s="23"/>
      <c r="AW35" s="22"/>
      <c r="AX35" s="23"/>
      <c r="AY35" s="22"/>
      <c r="AZ35" s="23"/>
      <c r="BA35" s="22"/>
      <c r="BB35" s="23"/>
      <c r="BC35" s="22" t="s">
        <v>269</v>
      </c>
      <c r="BD35" s="23" t="n">
        <f aca="false">1*1</f>
        <v>1</v>
      </c>
      <c r="BE35" s="22" t="n">
        <v>1</v>
      </c>
      <c r="BF35" s="23" t="n">
        <f aca="false">BE35*1</f>
        <v>1</v>
      </c>
      <c r="BG35" s="22" t="n">
        <v>0</v>
      </c>
      <c r="BH35" s="23" t="n">
        <f aca="false">BG35*1</f>
        <v>0</v>
      </c>
      <c r="BI35" s="22" t="n">
        <v>0</v>
      </c>
      <c r="BJ35" s="23" t="n">
        <f aca="false">BI35*2</f>
        <v>0</v>
      </c>
      <c r="BK35" s="22" t="n">
        <v>0</v>
      </c>
      <c r="BL35" s="23" t="n">
        <f aca="false">BK35*0.5</f>
        <v>0</v>
      </c>
      <c r="BM35" s="22" t="n">
        <v>0</v>
      </c>
      <c r="BN35" s="23" t="n">
        <v>0</v>
      </c>
      <c r="BO35" s="22"/>
      <c r="BP35" s="52"/>
      <c r="BQ35" s="22"/>
      <c r="BR35" s="52"/>
      <c r="BS35" s="22"/>
      <c r="BT35" s="23"/>
      <c r="BU35" s="22"/>
      <c r="BV35" s="52"/>
      <c r="BW35" s="22"/>
      <c r="BX35" s="23"/>
      <c r="BY35" s="22"/>
      <c r="BZ35" s="52"/>
      <c r="CA35" s="22"/>
      <c r="CB35" s="52"/>
      <c r="CC35" s="22"/>
      <c r="CD35" s="52"/>
      <c r="CE35" s="22"/>
      <c r="CF35" s="52"/>
      <c r="CG35" s="22"/>
      <c r="CH35" s="23"/>
      <c r="CI35" s="22" t="n">
        <v>0</v>
      </c>
      <c r="CJ35" s="53" t="n">
        <f aca="false">CI35</f>
        <v>0</v>
      </c>
      <c r="CK35" s="22"/>
      <c r="CL35" s="52"/>
      <c r="CM35" s="22" t="n">
        <v>0</v>
      </c>
      <c r="CN35" s="53" t="n">
        <f aca="false">CM35</f>
        <v>0</v>
      </c>
      <c r="CO35" s="26" t="n">
        <f aca="false">H35+J35+L35+N35+P35+R35+T35+V35+X35+Z35+AB35+AD35+AF35+AH35+AJ35+AL35+AN35+AP35+AR35+AT35+AV35+AX35+AZ35+BB35+BD35+BF35+BH35+BJ35+BL35+BN35+BP35+BR35+BT35+BV35+BX35+BZ35+CB35+CD35+CF35+CH35+CJ35+CL35+CN35</f>
        <v>31.97</v>
      </c>
    </row>
    <row r="36" customFormat="false" ht="45" hidden="false" customHeight="true" outlineLevel="0" collapsed="false">
      <c r="A36" s="7" t="n">
        <v>77</v>
      </c>
      <c r="B36" s="21" t="s">
        <v>270</v>
      </c>
      <c r="C36" s="42" t="s">
        <v>271</v>
      </c>
      <c r="D36" s="42" t="s">
        <v>272</v>
      </c>
      <c r="E36" s="21" t="s">
        <v>83</v>
      </c>
      <c r="F36" s="21" t="s">
        <v>88</v>
      </c>
      <c r="G36" s="22"/>
      <c r="H36" s="23"/>
      <c r="I36" s="22"/>
      <c r="J36" s="23"/>
      <c r="K36" s="50"/>
      <c r="L36" s="50"/>
      <c r="M36" s="50"/>
      <c r="N36" s="50"/>
      <c r="O36" s="50"/>
      <c r="P36" s="50"/>
      <c r="Q36" s="50"/>
      <c r="R36" s="50"/>
      <c r="S36" s="22" t="n">
        <v>0</v>
      </c>
      <c r="T36" s="23" t="n">
        <v>0</v>
      </c>
      <c r="U36" s="22" t="n">
        <v>0</v>
      </c>
      <c r="V36" s="23" t="n">
        <f aca="false">U36*2</f>
        <v>0</v>
      </c>
      <c r="W36" s="50"/>
      <c r="X36" s="50"/>
      <c r="Y36" s="50"/>
      <c r="Z36" s="50"/>
      <c r="AA36" s="12" t="n">
        <v>0.6675</v>
      </c>
      <c r="AB36" s="11" t="n">
        <f aca="false">IF(AA36&lt;51%,0,IF(AA36&lt;61%,5,IF(AA36&lt;71%,7,9)))</f>
        <v>7</v>
      </c>
      <c r="AC36" s="24" t="n">
        <v>1</v>
      </c>
      <c r="AD36" s="23" t="n">
        <v>10</v>
      </c>
      <c r="AE36" s="51"/>
      <c r="AF36" s="11"/>
      <c r="AG36" s="51"/>
      <c r="AH36" s="11"/>
      <c r="AI36" s="12" t="n">
        <v>1</v>
      </c>
      <c r="AJ36" s="11" t="n">
        <f aca="false">IF(AI36&lt;100%,0,5)</f>
        <v>5</v>
      </c>
      <c r="AK36" s="22"/>
      <c r="AL36" s="23"/>
      <c r="AM36" s="22"/>
      <c r="AN36" s="11"/>
      <c r="AO36" s="22"/>
      <c r="AP36" s="11"/>
      <c r="AQ36" s="22"/>
      <c r="AR36" s="23"/>
      <c r="AS36" s="22" t="n">
        <v>0</v>
      </c>
      <c r="AT36" s="23" t="n">
        <v>0</v>
      </c>
      <c r="AU36" s="22" t="n">
        <v>0</v>
      </c>
      <c r="AV36" s="23"/>
      <c r="AW36" s="22"/>
      <c r="AX36" s="23"/>
      <c r="AY36" s="22"/>
      <c r="AZ36" s="23"/>
      <c r="BA36" s="22"/>
      <c r="BB36" s="23"/>
      <c r="BC36" s="22"/>
      <c r="BD36" s="23"/>
      <c r="BE36" s="22" t="n">
        <v>0</v>
      </c>
      <c r="BF36" s="23" t="n">
        <f aca="false">BE36*1</f>
        <v>0</v>
      </c>
      <c r="BG36" s="22" t="n">
        <v>0</v>
      </c>
      <c r="BH36" s="23" t="n">
        <f aca="false">BG36*1</f>
        <v>0</v>
      </c>
      <c r="BI36" s="22" t="n">
        <v>0</v>
      </c>
      <c r="BJ36" s="23" t="n">
        <f aca="false">BI36*2</f>
        <v>0</v>
      </c>
      <c r="BK36" s="22" t="n">
        <v>0</v>
      </c>
      <c r="BL36" s="23" t="n">
        <f aca="false">BK36*0.5</f>
        <v>0</v>
      </c>
      <c r="BM36" s="22" t="n">
        <v>0</v>
      </c>
      <c r="BN36" s="23" t="n">
        <v>0</v>
      </c>
      <c r="BO36" s="22"/>
      <c r="BP36" s="52"/>
      <c r="BQ36" s="22"/>
      <c r="BR36" s="52"/>
      <c r="BS36" s="22"/>
      <c r="BT36" s="23"/>
      <c r="BU36" s="22"/>
      <c r="BV36" s="52"/>
      <c r="BW36" s="22"/>
      <c r="BX36" s="23"/>
      <c r="BY36" s="22"/>
      <c r="BZ36" s="52"/>
      <c r="CA36" s="22"/>
      <c r="CB36" s="52"/>
      <c r="CC36" s="22"/>
      <c r="CD36" s="52"/>
      <c r="CE36" s="22"/>
      <c r="CF36" s="52"/>
      <c r="CG36" s="22"/>
      <c r="CH36" s="23"/>
      <c r="CI36" s="22" t="n">
        <v>0</v>
      </c>
      <c r="CJ36" s="53" t="n">
        <f aca="false">CI36</f>
        <v>0</v>
      </c>
      <c r="CK36" s="22"/>
      <c r="CL36" s="52"/>
      <c r="CM36" s="22" t="n">
        <v>0</v>
      </c>
      <c r="CN36" s="53" t="n">
        <f aca="false">CM36</f>
        <v>0</v>
      </c>
      <c r="CO36" s="26" t="n">
        <f aca="false">H36+J36+L36+N36+P36+R36+T36+V36+X36+Z36+AB36+AD36+AF36+AH36+AJ36+AL36+AN36+AP36+AR36+AT36+AV36+AX36+AZ36+BB36+BD36+BF36+BH36+BJ36+BL36+BN36+BP36+BR36+BT36+BV36+BX36+BZ36+CB36+CD36+CF36+CH36+CJ36+CL36+CN36</f>
        <v>22</v>
      </c>
    </row>
    <row r="37" customFormat="false" ht="45" hidden="false" customHeight="true" outlineLevel="0" collapsed="false">
      <c r="A37" s="7" t="n">
        <v>58</v>
      </c>
      <c r="B37" s="21" t="s">
        <v>273</v>
      </c>
      <c r="C37" s="42" t="s">
        <v>274</v>
      </c>
      <c r="D37" s="42" t="s">
        <v>275</v>
      </c>
      <c r="E37" s="21" t="s">
        <v>59</v>
      </c>
      <c r="F37" s="21" t="s">
        <v>79</v>
      </c>
      <c r="G37" s="22"/>
      <c r="H37" s="23"/>
      <c r="I37" s="22"/>
      <c r="J37" s="23"/>
      <c r="K37" s="50"/>
      <c r="L37" s="50"/>
      <c r="M37" s="50"/>
      <c r="N37" s="50"/>
      <c r="O37" s="50"/>
      <c r="P37" s="50"/>
      <c r="Q37" s="50"/>
      <c r="R37" s="50"/>
      <c r="S37" s="22" t="n">
        <v>0</v>
      </c>
      <c r="T37" s="23" t="n">
        <v>0</v>
      </c>
      <c r="U37" s="22" t="n">
        <v>0</v>
      </c>
      <c r="V37" s="23" t="n">
        <f aca="false">U37*2</f>
        <v>0</v>
      </c>
      <c r="W37" s="50"/>
      <c r="X37" s="50"/>
      <c r="Y37" s="50"/>
      <c r="Z37" s="50"/>
      <c r="AA37" s="12" t="n">
        <v>1</v>
      </c>
      <c r="AB37" s="11" t="n">
        <f aca="false">IF(AA37&lt;51%,0,IF(AA37&lt;61%,5,IF(AA37&lt;71%,7,9)))</f>
        <v>9</v>
      </c>
      <c r="AC37" s="56" t="n">
        <v>0</v>
      </c>
      <c r="AD37" s="23" t="n">
        <v>0</v>
      </c>
      <c r="AE37" s="51"/>
      <c r="AF37" s="11"/>
      <c r="AG37" s="51"/>
      <c r="AH37" s="11"/>
      <c r="AI37" s="12" t="n">
        <v>0</v>
      </c>
      <c r="AJ37" s="11" t="n">
        <f aca="false">IF(AI37&lt;100%,0,5)</f>
        <v>0</v>
      </c>
      <c r="AK37" s="22"/>
      <c r="AL37" s="23"/>
      <c r="AM37" s="22"/>
      <c r="AN37" s="11"/>
      <c r="AO37" s="22"/>
      <c r="AP37" s="11"/>
      <c r="AQ37" s="22"/>
      <c r="AR37" s="23"/>
      <c r="AS37" s="22" t="n">
        <v>0</v>
      </c>
      <c r="AT37" s="23" t="n">
        <v>0</v>
      </c>
      <c r="AU37" s="22" t="n">
        <v>0</v>
      </c>
      <c r="AV37" s="23"/>
      <c r="AW37" s="22"/>
      <c r="AX37" s="23"/>
      <c r="AY37" s="22"/>
      <c r="AZ37" s="23"/>
      <c r="BA37" s="22"/>
      <c r="BB37" s="23"/>
      <c r="BC37" s="22"/>
      <c r="BD37" s="23"/>
      <c r="BE37" s="22" t="n">
        <v>0</v>
      </c>
      <c r="BF37" s="23" t="n">
        <f aca="false">BE37*1</f>
        <v>0</v>
      </c>
      <c r="BG37" s="22" t="n">
        <v>0</v>
      </c>
      <c r="BH37" s="23" t="n">
        <f aca="false">BG37*1</f>
        <v>0</v>
      </c>
      <c r="BI37" s="22" t="n">
        <v>0</v>
      </c>
      <c r="BJ37" s="23" t="n">
        <f aca="false">BI37*2</f>
        <v>0</v>
      </c>
      <c r="BK37" s="22" t="n">
        <v>0</v>
      </c>
      <c r="BL37" s="23" t="n">
        <f aca="false">BK37*0.5</f>
        <v>0</v>
      </c>
      <c r="BM37" s="22" t="n">
        <v>0</v>
      </c>
      <c r="BN37" s="23" t="n">
        <v>0</v>
      </c>
      <c r="BO37" s="22"/>
      <c r="BP37" s="52"/>
      <c r="BQ37" s="22"/>
      <c r="BR37" s="52"/>
      <c r="BS37" s="22"/>
      <c r="BT37" s="23"/>
      <c r="BU37" s="22"/>
      <c r="BV37" s="52"/>
      <c r="BW37" s="22"/>
      <c r="BX37" s="23"/>
      <c r="BY37" s="22"/>
      <c r="BZ37" s="52"/>
      <c r="CA37" s="22"/>
      <c r="CB37" s="23"/>
      <c r="CC37" s="22"/>
      <c r="CD37" s="52"/>
      <c r="CE37" s="22"/>
      <c r="CF37" s="52"/>
      <c r="CG37" s="22"/>
      <c r="CH37" s="23"/>
      <c r="CI37" s="22" t="n">
        <v>0</v>
      </c>
      <c r="CJ37" s="53" t="n">
        <f aca="false">CI37</f>
        <v>0</v>
      </c>
      <c r="CK37" s="22"/>
      <c r="CL37" s="52"/>
      <c r="CM37" s="22" t="n">
        <v>0</v>
      </c>
      <c r="CN37" s="53" t="n">
        <f aca="false">CM37</f>
        <v>0</v>
      </c>
      <c r="CO37" s="26" t="n">
        <f aca="false">H37+J37+L37+N37+P37+R37+T37+V37+X37+Z37+AB37+AD37+AF37+AH37+AJ37+AL37+AN37+AP37+AR37+AT37+AV37+AX37+AZ37+BB37+BD37+BF37+BH37+BJ37+BL37+BN37+BP37+BR37+BT37+BV37+BX37+BZ37+CB37+CD37+CF37+CH37+CJ37+CL37+CN37</f>
        <v>9</v>
      </c>
    </row>
    <row r="38" customFormat="false" ht="45" hidden="false" customHeight="true" outlineLevel="0" collapsed="false">
      <c r="A38" s="7" t="n">
        <v>20</v>
      </c>
      <c r="B38" s="21" t="s">
        <v>276</v>
      </c>
      <c r="C38" s="42" t="s">
        <v>277</v>
      </c>
      <c r="D38" s="42" t="s">
        <v>278</v>
      </c>
      <c r="E38" s="21" t="s">
        <v>59</v>
      </c>
      <c r="F38" s="21" t="s">
        <v>64</v>
      </c>
      <c r="G38" s="22"/>
      <c r="H38" s="23"/>
      <c r="I38" s="22"/>
      <c r="J38" s="23"/>
      <c r="K38" s="50"/>
      <c r="L38" s="50"/>
      <c r="M38" s="50"/>
      <c r="N38" s="50"/>
      <c r="O38" s="50"/>
      <c r="P38" s="50"/>
      <c r="Q38" s="50"/>
      <c r="R38" s="50"/>
      <c r="S38" s="22" t="n">
        <v>0</v>
      </c>
      <c r="T38" s="23" t="n">
        <v>0</v>
      </c>
      <c r="U38" s="22" t="n">
        <v>0</v>
      </c>
      <c r="V38" s="23" t="n">
        <f aca="false">U38*2</f>
        <v>0</v>
      </c>
      <c r="W38" s="50"/>
      <c r="X38" s="50"/>
      <c r="Y38" s="50"/>
      <c r="Z38" s="50"/>
      <c r="AA38" s="12" t="n">
        <v>0.862</v>
      </c>
      <c r="AB38" s="11" t="n">
        <f aca="false">IF(AA38&lt;51%,0,IF(AA38&lt;61%,5,IF(AA38&lt;71%,7,9)))</f>
        <v>9</v>
      </c>
      <c r="AC38" s="24" t="n">
        <v>1</v>
      </c>
      <c r="AD38" s="23" t="n">
        <v>10</v>
      </c>
      <c r="AE38" s="51"/>
      <c r="AF38" s="11"/>
      <c r="AG38" s="51"/>
      <c r="AH38" s="11"/>
      <c r="AI38" s="12" t="n">
        <v>0</v>
      </c>
      <c r="AJ38" s="11" t="n">
        <f aca="false">IF(AI38&lt;100%,0,5)</f>
        <v>0</v>
      </c>
      <c r="AK38" s="22"/>
      <c r="AL38" s="23"/>
      <c r="AM38" s="22"/>
      <c r="AN38" s="11" t="n">
        <v>370</v>
      </c>
      <c r="AO38" s="22"/>
      <c r="AP38" s="11" t="n">
        <v>9</v>
      </c>
      <c r="AQ38" s="22"/>
      <c r="AR38" s="23"/>
      <c r="AS38" s="22" t="n">
        <v>0</v>
      </c>
      <c r="AT38" s="23" t="n">
        <v>0</v>
      </c>
      <c r="AU38" s="22" t="n">
        <v>0</v>
      </c>
      <c r="AV38" s="23"/>
      <c r="AW38" s="22"/>
      <c r="AX38" s="23"/>
      <c r="AY38" s="22"/>
      <c r="AZ38" s="23"/>
      <c r="BA38" s="22"/>
      <c r="BB38" s="23"/>
      <c r="BC38" s="22"/>
      <c r="BD38" s="23"/>
      <c r="BE38" s="22" t="n">
        <v>0</v>
      </c>
      <c r="BF38" s="23" t="n">
        <f aca="false">BE38*1</f>
        <v>0</v>
      </c>
      <c r="BG38" s="22" t="n">
        <v>0</v>
      </c>
      <c r="BH38" s="23" t="n">
        <f aca="false">BG38*1</f>
        <v>0</v>
      </c>
      <c r="BI38" s="22" t="n">
        <v>0</v>
      </c>
      <c r="BJ38" s="23" t="n">
        <f aca="false">BI38*2</f>
        <v>0</v>
      </c>
      <c r="BK38" s="22" t="n">
        <v>0</v>
      </c>
      <c r="BL38" s="23" t="n">
        <f aca="false">BK38*0.5</f>
        <v>0</v>
      </c>
      <c r="BM38" s="22" t="n">
        <v>0</v>
      </c>
      <c r="BN38" s="23" t="n">
        <v>0</v>
      </c>
      <c r="BO38" s="55"/>
      <c r="BP38" s="52"/>
      <c r="BQ38" s="22"/>
      <c r="BR38" s="52"/>
      <c r="BS38" s="22"/>
      <c r="BT38" s="23"/>
      <c r="BU38" s="22"/>
      <c r="BV38" s="52"/>
      <c r="BW38" s="22"/>
      <c r="BX38" s="23"/>
      <c r="BY38" s="22"/>
      <c r="BZ38" s="52"/>
      <c r="CA38" s="22"/>
      <c r="CB38" s="52"/>
      <c r="CC38" s="22"/>
      <c r="CD38" s="52"/>
      <c r="CE38" s="22"/>
      <c r="CF38" s="52"/>
      <c r="CG38" s="22"/>
      <c r="CH38" s="23"/>
      <c r="CI38" s="22" t="n">
        <v>0</v>
      </c>
      <c r="CJ38" s="53" t="n">
        <f aca="false">CI38</f>
        <v>0</v>
      </c>
      <c r="CK38" s="22"/>
      <c r="CL38" s="52"/>
      <c r="CM38" s="22" t="n">
        <v>0</v>
      </c>
      <c r="CN38" s="53" t="n">
        <f aca="false">CM38</f>
        <v>0</v>
      </c>
      <c r="CO38" s="26" t="n">
        <f aca="false">H38+J38+L38+N38+P38+R38+T38+V38+X38+Z38+AB38+AD38+AF38+AH38+AJ38+AL38+AN38+AP38+AR38+AT38+AV38+AX38+AZ38+BB38+BD38+BF38+BH38+BJ38+BL38+BN38+BP38+BR38+BT38+BV38+BX38+BZ38+CB38+CD38+CF38+CH38+CJ38+CL38+CN38</f>
        <v>398</v>
      </c>
    </row>
    <row r="39" customFormat="false" ht="45" hidden="false" customHeight="true" outlineLevel="0" collapsed="false">
      <c r="A39" s="7" t="n">
        <v>53</v>
      </c>
      <c r="B39" s="21" t="s">
        <v>279</v>
      </c>
      <c r="C39" s="42" t="s">
        <v>72</v>
      </c>
      <c r="D39" s="42" t="s">
        <v>73</v>
      </c>
      <c r="E39" s="21" t="s">
        <v>68</v>
      </c>
      <c r="F39" s="21" t="s">
        <v>74</v>
      </c>
      <c r="G39" s="22"/>
      <c r="H39" s="23"/>
      <c r="I39" s="22"/>
      <c r="J39" s="23"/>
      <c r="K39" s="50"/>
      <c r="L39" s="57"/>
      <c r="M39" s="50"/>
      <c r="N39" s="57"/>
      <c r="O39" s="50"/>
      <c r="P39" s="50"/>
      <c r="Q39" s="50"/>
      <c r="R39" s="50"/>
      <c r="S39" s="22" t="n">
        <v>0</v>
      </c>
      <c r="T39" s="23" t="n">
        <v>0</v>
      </c>
      <c r="U39" s="22" t="n">
        <v>0</v>
      </c>
      <c r="V39" s="23" t="n">
        <f aca="false">U39*2</f>
        <v>0</v>
      </c>
      <c r="W39" s="50"/>
      <c r="X39" s="50"/>
      <c r="Y39" s="50"/>
      <c r="Z39" s="50"/>
      <c r="AA39" s="12" t="n">
        <v>0</v>
      </c>
      <c r="AB39" s="11" t="n">
        <f aca="false">IF(AA39&lt;51%,0,IF(AA39&lt;61%,5,IF(AA39&lt;71%,7,9)))</f>
        <v>0</v>
      </c>
      <c r="AC39" s="24" t="n">
        <v>1</v>
      </c>
      <c r="AD39" s="23" t="n">
        <v>10</v>
      </c>
      <c r="AE39" s="51"/>
      <c r="AF39" s="11"/>
      <c r="AG39" s="51"/>
      <c r="AH39" s="11"/>
      <c r="AI39" s="12" t="n">
        <v>0</v>
      </c>
      <c r="AJ39" s="11" t="n">
        <f aca="false">IF(AI39&lt;100%,0,5)</f>
        <v>0</v>
      </c>
      <c r="AK39" s="22"/>
      <c r="AL39" s="23"/>
      <c r="AM39" s="22"/>
      <c r="AN39" s="23"/>
      <c r="AO39" s="22"/>
      <c r="AP39" s="23"/>
      <c r="AQ39" s="22"/>
      <c r="AR39" s="23"/>
      <c r="AS39" s="22" t="n">
        <v>0</v>
      </c>
      <c r="AT39" s="23" t="n">
        <v>0</v>
      </c>
      <c r="AU39" s="22" t="n">
        <v>0</v>
      </c>
      <c r="AV39" s="23"/>
      <c r="AW39" s="22"/>
      <c r="AX39" s="23"/>
      <c r="AY39" s="22"/>
      <c r="AZ39" s="23"/>
      <c r="BA39" s="22"/>
      <c r="BB39" s="23"/>
      <c r="BC39" s="22"/>
      <c r="BD39" s="23"/>
      <c r="BE39" s="22" t="n">
        <v>0</v>
      </c>
      <c r="BF39" s="23" t="n">
        <f aca="false">BE39*1</f>
        <v>0</v>
      </c>
      <c r="BG39" s="22" t="n">
        <v>0</v>
      </c>
      <c r="BH39" s="23" t="n">
        <f aca="false">BG39*1</f>
        <v>0</v>
      </c>
      <c r="BI39" s="22" t="n">
        <v>0</v>
      </c>
      <c r="BJ39" s="23" t="n">
        <f aca="false">BI39*2</f>
        <v>0</v>
      </c>
      <c r="BK39" s="22" t="n">
        <v>0</v>
      </c>
      <c r="BL39" s="23" t="n">
        <f aca="false">BK39*0.5</f>
        <v>0</v>
      </c>
      <c r="BM39" s="22" t="n">
        <v>0</v>
      </c>
      <c r="BN39" s="23" t="n">
        <v>0</v>
      </c>
      <c r="BO39" s="22"/>
      <c r="BP39" s="52"/>
      <c r="BQ39" s="22"/>
      <c r="BR39" s="52"/>
      <c r="BS39" s="22"/>
      <c r="BT39" s="23"/>
      <c r="BU39" s="22"/>
      <c r="BV39" s="52"/>
      <c r="BW39" s="22"/>
      <c r="BX39" s="23"/>
      <c r="BY39" s="22"/>
      <c r="BZ39" s="52"/>
      <c r="CA39" s="22"/>
      <c r="CB39" s="52"/>
      <c r="CC39" s="22"/>
      <c r="CD39" s="52"/>
      <c r="CE39" s="22"/>
      <c r="CF39" s="52"/>
      <c r="CG39" s="22"/>
      <c r="CH39" s="23"/>
      <c r="CI39" s="22" t="n">
        <v>0</v>
      </c>
      <c r="CJ39" s="53" t="n">
        <f aca="false">CI39</f>
        <v>0</v>
      </c>
      <c r="CK39" s="22"/>
      <c r="CL39" s="52"/>
      <c r="CM39" s="22" t="n">
        <v>0</v>
      </c>
      <c r="CN39" s="53" t="n">
        <f aca="false">CM39</f>
        <v>0</v>
      </c>
      <c r="CO39" s="26" t="n">
        <f aca="false">H39+J39+L39+N39+P39+R39+T39+V39+X39+Z39+AB39+AD39+AF39+AH39+AJ39+AL39+AN39+AP39+AR39+AT39+AV39+AX39+AZ39+BB39+BD39+BF39+BH39+BJ39+BL39+BN39+BP39+BR39+BT39+BV39+BX39+BZ39+CB39+CD39+CF39+CH39+CJ39+CL39+CN39</f>
        <v>10</v>
      </c>
    </row>
    <row r="40" customFormat="false" ht="45" hidden="false" customHeight="true" outlineLevel="0" collapsed="false">
      <c r="A40" s="7" t="n">
        <v>50</v>
      </c>
      <c r="B40" s="21" t="s">
        <v>280</v>
      </c>
      <c r="C40" s="42" t="s">
        <v>281</v>
      </c>
      <c r="D40" s="42" t="s">
        <v>282</v>
      </c>
      <c r="E40" s="21" t="s">
        <v>68</v>
      </c>
      <c r="F40" s="21" t="s">
        <v>74</v>
      </c>
      <c r="G40" s="22"/>
      <c r="H40" s="23"/>
      <c r="I40" s="22"/>
      <c r="J40" s="23"/>
      <c r="K40" s="50"/>
      <c r="L40" s="57"/>
      <c r="M40" s="50"/>
      <c r="N40" s="57"/>
      <c r="O40" s="50"/>
      <c r="P40" s="50"/>
      <c r="Q40" s="50"/>
      <c r="R40" s="50"/>
      <c r="S40" s="22" t="n">
        <v>0</v>
      </c>
      <c r="T40" s="23" t="n">
        <v>0</v>
      </c>
      <c r="U40" s="22" t="n">
        <v>0</v>
      </c>
      <c r="V40" s="23" t="n">
        <f aca="false">U40*2</f>
        <v>0</v>
      </c>
      <c r="W40" s="50"/>
      <c r="X40" s="50"/>
      <c r="Y40" s="50"/>
      <c r="Z40" s="50"/>
      <c r="AA40" s="12" t="n">
        <v>0.8</v>
      </c>
      <c r="AB40" s="11" t="n">
        <f aca="false">IF(AA40&lt;51%,0,IF(AA40&lt;61%,5,IF(AA40&lt;71%,7,9)))</f>
        <v>9</v>
      </c>
      <c r="AC40" s="24" t="n">
        <v>1</v>
      </c>
      <c r="AD40" s="23" t="n">
        <v>10</v>
      </c>
      <c r="AE40" s="51"/>
      <c r="AF40" s="11"/>
      <c r="AG40" s="51"/>
      <c r="AH40" s="11"/>
      <c r="AI40" s="12" t="n">
        <v>0</v>
      </c>
      <c r="AJ40" s="11" t="n">
        <f aca="false">IF(AI40&lt;100%,0,5)</f>
        <v>0</v>
      </c>
      <c r="AK40" s="22"/>
      <c r="AL40" s="23"/>
      <c r="AM40" s="22"/>
      <c r="AN40" s="23"/>
      <c r="AO40" s="22"/>
      <c r="AP40" s="23"/>
      <c r="AQ40" s="22"/>
      <c r="AR40" s="23"/>
      <c r="AS40" s="22" t="n">
        <v>0</v>
      </c>
      <c r="AT40" s="23" t="n">
        <v>0</v>
      </c>
      <c r="AU40" s="22" t="n">
        <v>0</v>
      </c>
      <c r="AV40" s="23"/>
      <c r="AW40" s="22"/>
      <c r="AX40" s="23"/>
      <c r="AY40" s="22"/>
      <c r="AZ40" s="23"/>
      <c r="BA40" s="22"/>
      <c r="BB40" s="23"/>
      <c r="BC40" s="22"/>
      <c r="BD40" s="23"/>
      <c r="BE40" s="22" t="n">
        <v>0</v>
      </c>
      <c r="BF40" s="23" t="n">
        <f aca="false">BE40*1</f>
        <v>0</v>
      </c>
      <c r="BG40" s="22" t="n">
        <v>0</v>
      </c>
      <c r="BH40" s="23" t="n">
        <f aca="false">BG40*1</f>
        <v>0</v>
      </c>
      <c r="BI40" s="22" t="n">
        <v>0</v>
      </c>
      <c r="BJ40" s="23" t="n">
        <f aca="false">BI40*2</f>
        <v>0</v>
      </c>
      <c r="BK40" s="22" t="n">
        <v>0</v>
      </c>
      <c r="BL40" s="23" t="n">
        <f aca="false">BK40*0.5</f>
        <v>0</v>
      </c>
      <c r="BM40" s="22" t="n">
        <v>0</v>
      </c>
      <c r="BN40" s="23" t="n">
        <v>0</v>
      </c>
      <c r="BO40" s="22"/>
      <c r="BP40" s="52"/>
      <c r="BQ40" s="22"/>
      <c r="BR40" s="52"/>
      <c r="BS40" s="22"/>
      <c r="BT40" s="23"/>
      <c r="BU40" s="22"/>
      <c r="BV40" s="52"/>
      <c r="BW40" s="22"/>
      <c r="BX40" s="23"/>
      <c r="BY40" s="22"/>
      <c r="BZ40" s="52"/>
      <c r="CA40" s="22"/>
      <c r="CB40" s="52"/>
      <c r="CC40" s="22"/>
      <c r="CD40" s="52"/>
      <c r="CE40" s="22"/>
      <c r="CF40" s="52"/>
      <c r="CG40" s="22"/>
      <c r="CH40" s="23"/>
      <c r="CI40" s="22" t="n">
        <v>0</v>
      </c>
      <c r="CJ40" s="53" t="n">
        <f aca="false">CI40</f>
        <v>0</v>
      </c>
      <c r="CK40" s="22"/>
      <c r="CL40" s="52"/>
      <c r="CM40" s="22" t="n">
        <v>0</v>
      </c>
      <c r="CN40" s="53" t="n">
        <f aca="false">CM40</f>
        <v>0</v>
      </c>
      <c r="CO40" s="26" t="n">
        <f aca="false">H40+J40+L40+N40+P40+R40+T40+V40+X40+Z40+AB40+AD40+AF40+AH40+AJ40+AL40+AN40+AP40+AR40+AT40+AV40+AX40+AZ40+BB40+BD40+BF40+BH40+BJ40+BL40+BN40+BP40+BR40+BT40+BV40+BX40+BZ40+CB40+CD40+CF40+CH40+CJ40+CL40+CN40</f>
        <v>19</v>
      </c>
    </row>
    <row r="41" customFormat="false" ht="45" hidden="false" customHeight="true" outlineLevel="0" collapsed="false">
      <c r="A41" s="7" t="n">
        <v>253</v>
      </c>
      <c r="B41" s="21" t="s">
        <v>283</v>
      </c>
      <c r="C41" s="42" t="s">
        <v>284</v>
      </c>
      <c r="D41" s="42" t="s">
        <v>285</v>
      </c>
      <c r="E41" s="21" t="s">
        <v>83</v>
      </c>
      <c r="F41" s="21" t="s">
        <v>141</v>
      </c>
      <c r="G41" s="22"/>
      <c r="H41" s="23"/>
      <c r="I41" s="22"/>
      <c r="J41" s="23"/>
      <c r="K41" s="50"/>
      <c r="L41" s="50"/>
      <c r="M41" s="50"/>
      <c r="N41" s="50"/>
      <c r="O41" s="50"/>
      <c r="P41" s="50"/>
      <c r="Q41" s="50"/>
      <c r="R41" s="50"/>
      <c r="S41" s="22" t="n">
        <v>0</v>
      </c>
      <c r="T41" s="23" t="n">
        <v>0</v>
      </c>
      <c r="U41" s="22" t="n">
        <v>0</v>
      </c>
      <c r="V41" s="23" t="n">
        <f aca="false">U41*2</f>
        <v>0</v>
      </c>
      <c r="W41" s="50"/>
      <c r="X41" s="50"/>
      <c r="Y41" s="50"/>
      <c r="Z41" s="50"/>
      <c r="AA41" s="12" t="n">
        <v>0.83</v>
      </c>
      <c r="AB41" s="11" t="n">
        <f aca="false">IF(AA41&lt;51%,0,IF(AA41&lt;61%,5,IF(AA41&lt;71%,7,9)))</f>
        <v>9</v>
      </c>
      <c r="AC41" s="24" t="n">
        <v>1</v>
      </c>
      <c r="AD41" s="54" t="n">
        <v>10</v>
      </c>
      <c r="AE41" s="51"/>
      <c r="AF41" s="11"/>
      <c r="AG41" s="51" t="s">
        <v>286</v>
      </c>
      <c r="AH41" s="11" t="n">
        <v>4.95</v>
      </c>
      <c r="AI41" s="12" t="n">
        <v>0</v>
      </c>
      <c r="AJ41" s="11" t="n">
        <f aca="false">IF(AI41&lt;100%,0,5)</f>
        <v>0</v>
      </c>
      <c r="AK41" s="22"/>
      <c r="AL41" s="23"/>
      <c r="AM41" s="22"/>
      <c r="AN41" s="23"/>
      <c r="AO41" s="22"/>
      <c r="AP41" s="23"/>
      <c r="AQ41" s="22"/>
      <c r="AR41" s="23"/>
      <c r="AS41" s="22" t="n">
        <v>0</v>
      </c>
      <c r="AT41" s="23" t="n">
        <v>0</v>
      </c>
      <c r="AU41" s="22" t="n">
        <v>0</v>
      </c>
      <c r="AV41" s="23"/>
      <c r="AW41" s="22"/>
      <c r="AX41" s="23"/>
      <c r="AY41" s="22"/>
      <c r="AZ41" s="23"/>
      <c r="BA41" s="22"/>
      <c r="BB41" s="23"/>
      <c r="BC41" s="22"/>
      <c r="BD41" s="23"/>
      <c r="BE41" s="22" t="n">
        <v>0</v>
      </c>
      <c r="BF41" s="23" t="n">
        <f aca="false">BE41*1</f>
        <v>0</v>
      </c>
      <c r="BG41" s="22" t="n">
        <v>0</v>
      </c>
      <c r="BH41" s="23" t="n">
        <f aca="false">BG41*1</f>
        <v>0</v>
      </c>
      <c r="BI41" s="22" t="n">
        <v>0</v>
      </c>
      <c r="BJ41" s="23" t="n">
        <f aca="false">BI41*2</f>
        <v>0</v>
      </c>
      <c r="BK41" s="22" t="n">
        <v>0</v>
      </c>
      <c r="BL41" s="23" t="n">
        <f aca="false">BK41*0.5</f>
        <v>0</v>
      </c>
      <c r="BM41" s="22" t="n">
        <v>0</v>
      </c>
      <c r="BN41" s="23" t="n">
        <v>0</v>
      </c>
      <c r="BO41" s="22"/>
      <c r="BP41" s="52"/>
      <c r="BQ41" s="22"/>
      <c r="BR41" s="52"/>
      <c r="BS41" s="22"/>
      <c r="BT41" s="23"/>
      <c r="BU41" s="22"/>
      <c r="BV41" s="52"/>
      <c r="BW41" s="22"/>
      <c r="BX41" s="23"/>
      <c r="BY41" s="22"/>
      <c r="BZ41" s="52"/>
      <c r="CA41" s="22"/>
      <c r="CB41" s="52"/>
      <c r="CC41" s="22"/>
      <c r="CD41" s="52"/>
      <c r="CE41" s="22"/>
      <c r="CF41" s="52"/>
      <c r="CG41" s="22"/>
      <c r="CH41" s="23"/>
      <c r="CI41" s="22" t="n">
        <v>0</v>
      </c>
      <c r="CJ41" s="53" t="n">
        <f aca="false">CI41</f>
        <v>0</v>
      </c>
      <c r="CK41" s="22"/>
      <c r="CL41" s="52"/>
      <c r="CM41" s="22" t="n">
        <v>0</v>
      </c>
      <c r="CN41" s="53" t="n">
        <f aca="false">CM41</f>
        <v>0</v>
      </c>
      <c r="CO41" s="26" t="n">
        <f aca="false">H41+J41+L41+N41+P41+R41+T41+V41+X41+Z41+AB41+AD41+AF41+AH41+AJ41+AL41+AN41+AP41+AR41+AT41+AV41+AX41+AZ41+BB41+BD41+BF41+BH41+BJ41+BL41+BN41+BP41+BR41+BT41+BV41+BX41+BZ41+CB41+CD41+CF41+CH41+CJ41+CL41+CN41</f>
        <v>23.95</v>
      </c>
    </row>
    <row r="42" customFormat="false" ht="45" hidden="false" customHeight="true" outlineLevel="0" collapsed="false">
      <c r="A42" s="7" t="n">
        <v>15</v>
      </c>
      <c r="B42" s="21" t="s">
        <v>287</v>
      </c>
      <c r="C42" s="42" t="s">
        <v>288</v>
      </c>
      <c r="D42" s="42" t="s">
        <v>289</v>
      </c>
      <c r="E42" s="21" t="s">
        <v>59</v>
      </c>
      <c r="F42" s="21" t="s">
        <v>64</v>
      </c>
      <c r="G42" s="22"/>
      <c r="H42" s="23"/>
      <c r="I42" s="22"/>
      <c r="J42" s="23"/>
      <c r="K42" s="50"/>
      <c r="L42" s="50"/>
      <c r="M42" s="50"/>
      <c r="N42" s="50"/>
      <c r="O42" s="50"/>
      <c r="P42" s="50"/>
      <c r="Q42" s="50"/>
      <c r="R42" s="50"/>
      <c r="S42" s="22" t="n">
        <v>0</v>
      </c>
      <c r="T42" s="23" t="n">
        <v>0</v>
      </c>
      <c r="U42" s="22" t="n">
        <v>0</v>
      </c>
      <c r="V42" s="23" t="n">
        <f aca="false">U42*2</f>
        <v>0</v>
      </c>
      <c r="W42" s="50"/>
      <c r="X42" s="50"/>
      <c r="Y42" s="50"/>
      <c r="Z42" s="50"/>
      <c r="AA42" s="12" t="n">
        <f aca="false">(50%+81.82%)/2</f>
        <v>0.6591</v>
      </c>
      <c r="AB42" s="11" t="n">
        <f aca="false">IF(AA42&lt;51%,0,IF(AA42&lt;61%,5,IF(AA42&lt;71%,7,9)))</f>
        <v>7</v>
      </c>
      <c r="AC42" s="24" t="n">
        <v>1</v>
      </c>
      <c r="AD42" s="23" t="n">
        <v>10</v>
      </c>
      <c r="AE42" s="51"/>
      <c r="AF42" s="11"/>
      <c r="AG42" s="51"/>
      <c r="AH42" s="11"/>
      <c r="AI42" s="12" t="n">
        <v>0</v>
      </c>
      <c r="AJ42" s="11" t="n">
        <f aca="false">IF(AI42&lt;100%,0,5)</f>
        <v>0</v>
      </c>
      <c r="AK42" s="22"/>
      <c r="AL42" s="23"/>
      <c r="AM42" s="22"/>
      <c r="AN42" s="23"/>
      <c r="AO42" s="22"/>
      <c r="AP42" s="23"/>
      <c r="AQ42" s="22"/>
      <c r="AR42" s="23"/>
      <c r="AS42" s="22" t="n">
        <v>0</v>
      </c>
      <c r="AT42" s="23" t="n">
        <v>0</v>
      </c>
      <c r="AU42" s="22" t="n">
        <v>0</v>
      </c>
      <c r="AV42" s="23"/>
      <c r="AW42" s="22"/>
      <c r="AX42" s="23"/>
      <c r="AY42" s="22"/>
      <c r="AZ42" s="23"/>
      <c r="BA42" s="22"/>
      <c r="BB42" s="23"/>
      <c r="BC42" s="22"/>
      <c r="BD42" s="23"/>
      <c r="BE42" s="22" t="n">
        <v>0</v>
      </c>
      <c r="BF42" s="23" t="n">
        <f aca="false">BE42*1</f>
        <v>0</v>
      </c>
      <c r="BG42" s="22" t="n">
        <v>0</v>
      </c>
      <c r="BH42" s="23" t="n">
        <f aca="false">BG42*1</f>
        <v>0</v>
      </c>
      <c r="BI42" s="22" t="n">
        <v>0</v>
      </c>
      <c r="BJ42" s="23" t="n">
        <f aca="false">BI42*2</f>
        <v>0</v>
      </c>
      <c r="BK42" s="22" t="n">
        <v>0</v>
      </c>
      <c r="BL42" s="23" t="n">
        <f aca="false">BK42*0.5</f>
        <v>0</v>
      </c>
      <c r="BM42" s="22" t="n">
        <v>0</v>
      </c>
      <c r="BN42" s="23" t="n">
        <v>0</v>
      </c>
      <c r="BO42" s="22"/>
      <c r="BP42" s="52"/>
      <c r="BQ42" s="22"/>
      <c r="BR42" s="52"/>
      <c r="BS42" s="22"/>
      <c r="BT42" s="23"/>
      <c r="BU42" s="22"/>
      <c r="BV42" s="52"/>
      <c r="BW42" s="22"/>
      <c r="BX42" s="23"/>
      <c r="BY42" s="22"/>
      <c r="BZ42" s="52"/>
      <c r="CA42" s="22"/>
      <c r="CB42" s="52"/>
      <c r="CC42" s="22"/>
      <c r="CD42" s="52"/>
      <c r="CE42" s="22"/>
      <c r="CF42" s="52"/>
      <c r="CG42" s="22"/>
      <c r="CH42" s="23"/>
      <c r="CI42" s="22" t="n">
        <v>0</v>
      </c>
      <c r="CJ42" s="53" t="n">
        <f aca="false">CI42</f>
        <v>0</v>
      </c>
      <c r="CK42" s="22"/>
      <c r="CL42" s="52"/>
      <c r="CM42" s="22" t="n">
        <v>0</v>
      </c>
      <c r="CN42" s="53" t="n">
        <f aca="false">CM42</f>
        <v>0</v>
      </c>
      <c r="CO42" s="26" t="n">
        <f aca="false">H42+J42+L42+N42+P42+R42+T42+V42+X42+Z42+AB42+AD42+AF42+AH42+AJ42+AL42+AN42+AP42+AR42+AT42+AV42+AX42+AZ42+BB42+BD42+BF42+BH42+BJ42+BL42+BN42+BP42+BR42+BT42+BV42+BX42+BZ42+CB42+CD42+CF42+CH42+CJ42+CL42+CN42</f>
        <v>17</v>
      </c>
    </row>
    <row r="43" customFormat="false" ht="45" hidden="false" customHeight="true" outlineLevel="0" collapsed="false">
      <c r="A43" s="7" t="n">
        <v>170</v>
      </c>
      <c r="B43" s="21" t="s">
        <v>290</v>
      </c>
      <c r="C43" s="42" t="s">
        <v>291</v>
      </c>
      <c r="D43" s="42" t="s">
        <v>292</v>
      </c>
      <c r="E43" s="21" t="s">
        <v>59</v>
      </c>
      <c r="F43" s="21" t="s">
        <v>112</v>
      </c>
      <c r="G43" s="22"/>
      <c r="H43" s="23"/>
      <c r="I43" s="22"/>
      <c r="J43" s="23"/>
      <c r="K43" s="50"/>
      <c r="L43" s="50"/>
      <c r="M43" s="50"/>
      <c r="N43" s="50"/>
      <c r="O43" s="50"/>
      <c r="P43" s="50"/>
      <c r="Q43" s="50"/>
      <c r="R43" s="50"/>
      <c r="S43" s="22" t="n">
        <v>0</v>
      </c>
      <c r="T43" s="23" t="n">
        <v>0</v>
      </c>
      <c r="U43" s="22" t="n">
        <v>0</v>
      </c>
      <c r="V43" s="23" t="n">
        <f aca="false">U43*2</f>
        <v>0</v>
      </c>
      <c r="W43" s="50"/>
      <c r="X43" s="50"/>
      <c r="Y43" s="50"/>
      <c r="Z43" s="50"/>
      <c r="AA43" s="12" t="n">
        <v>0.6426</v>
      </c>
      <c r="AB43" s="11" t="n">
        <f aca="false">IF(AA43&lt;51%,0,IF(AA43&lt;61%,5,IF(AA43&lt;71%,7,9)))</f>
        <v>7</v>
      </c>
      <c r="AC43" s="24" t="n">
        <v>1</v>
      </c>
      <c r="AD43" s="23" t="n">
        <v>10</v>
      </c>
      <c r="AE43" s="51"/>
      <c r="AF43" s="11"/>
      <c r="AG43" s="51"/>
      <c r="AH43" s="11"/>
      <c r="AI43" s="12" t="n">
        <v>0</v>
      </c>
      <c r="AJ43" s="11" t="n">
        <f aca="false">IF(AI43&lt;100%,0,5)</f>
        <v>0</v>
      </c>
      <c r="AK43" s="22"/>
      <c r="AL43" s="23"/>
      <c r="AM43" s="22"/>
      <c r="AN43" s="11"/>
      <c r="AO43" s="22"/>
      <c r="AP43" s="11" t="n">
        <v>1</v>
      </c>
      <c r="AQ43" s="22"/>
      <c r="AR43" s="11" t="n">
        <v>2</v>
      </c>
      <c r="AS43" s="22" t="n">
        <v>0</v>
      </c>
      <c r="AT43" s="23" t="n">
        <v>0</v>
      </c>
      <c r="AU43" s="22" t="n">
        <v>0</v>
      </c>
      <c r="AV43" s="23" t="n">
        <v>0</v>
      </c>
      <c r="AW43" s="22"/>
      <c r="AX43" s="23"/>
      <c r="AY43" s="22"/>
      <c r="AZ43" s="23"/>
      <c r="BA43" s="22"/>
      <c r="BB43" s="23"/>
      <c r="BC43" s="22"/>
      <c r="BD43" s="23"/>
      <c r="BE43" s="22" t="n">
        <v>0</v>
      </c>
      <c r="BF43" s="23" t="n">
        <f aca="false">BE43*1</f>
        <v>0</v>
      </c>
      <c r="BG43" s="22" t="n">
        <v>0</v>
      </c>
      <c r="BH43" s="23" t="n">
        <f aca="false">BG43*1</f>
        <v>0</v>
      </c>
      <c r="BI43" s="22" t="n">
        <v>0</v>
      </c>
      <c r="BJ43" s="23" t="n">
        <f aca="false">BI43*2</f>
        <v>0</v>
      </c>
      <c r="BK43" s="22" t="n">
        <v>0</v>
      </c>
      <c r="BL43" s="23" t="n">
        <f aca="false">BK43*0.5</f>
        <v>0</v>
      </c>
      <c r="BM43" s="22" t="n">
        <v>0</v>
      </c>
      <c r="BN43" s="23" t="n">
        <v>0</v>
      </c>
      <c r="BO43" s="22"/>
      <c r="BP43" s="52"/>
      <c r="BQ43" s="22"/>
      <c r="BR43" s="52"/>
      <c r="BS43" s="22"/>
      <c r="BT43" s="23"/>
      <c r="BU43" s="22"/>
      <c r="BV43" s="52"/>
      <c r="BW43" s="22"/>
      <c r="BX43" s="23"/>
      <c r="BY43" s="22"/>
      <c r="BZ43" s="52"/>
      <c r="CA43" s="22"/>
      <c r="CB43" s="52"/>
      <c r="CC43" s="22"/>
      <c r="CD43" s="52"/>
      <c r="CE43" s="22"/>
      <c r="CF43" s="52"/>
      <c r="CG43" s="22"/>
      <c r="CH43" s="23"/>
      <c r="CI43" s="22" t="n">
        <v>0</v>
      </c>
      <c r="CJ43" s="53" t="n">
        <f aca="false">CI43</f>
        <v>0</v>
      </c>
      <c r="CK43" s="22"/>
      <c r="CL43" s="52"/>
      <c r="CM43" s="22" t="n">
        <v>0</v>
      </c>
      <c r="CN43" s="53" t="n">
        <f aca="false">CM43</f>
        <v>0</v>
      </c>
      <c r="CO43" s="26" t="n">
        <f aca="false">H43+J43+L43+N43+P43+R43+T43+V43+X43+Z43+AB43+AD43+AF43+AH43+AJ43+AL43+AN43+AP43+AR43+AT43+AV43+AX43+AZ43+BB43+BD43+BF43+BH43+BJ43+BL43+BN43+BP43+BR43+BT43+BV43+BX43+BZ43+CB43+CD43+CF43+CH43+CJ43+CL43+CN43</f>
        <v>20</v>
      </c>
    </row>
    <row r="44" customFormat="false" ht="45" hidden="false" customHeight="true" outlineLevel="0" collapsed="false">
      <c r="A44" s="7" t="n">
        <v>219</v>
      </c>
      <c r="B44" s="21" t="s">
        <v>293</v>
      </c>
      <c r="C44" s="42" t="s">
        <v>294</v>
      </c>
      <c r="D44" s="42" t="s">
        <v>295</v>
      </c>
      <c r="E44" s="21" t="s">
        <v>83</v>
      </c>
      <c r="F44" s="21" t="s">
        <v>137</v>
      </c>
      <c r="G44" s="22"/>
      <c r="H44" s="23"/>
      <c r="I44" s="22"/>
      <c r="J44" s="23"/>
      <c r="K44" s="50"/>
      <c r="L44" s="50"/>
      <c r="M44" s="50"/>
      <c r="N44" s="50"/>
      <c r="O44" s="50"/>
      <c r="P44" s="50"/>
      <c r="Q44" s="50"/>
      <c r="R44" s="50"/>
      <c r="S44" s="22" t="n">
        <v>0</v>
      </c>
      <c r="T44" s="23" t="n">
        <v>0</v>
      </c>
      <c r="U44" s="22" t="n">
        <v>0</v>
      </c>
      <c r="V44" s="23" t="n">
        <f aca="false">U44*2</f>
        <v>0</v>
      </c>
      <c r="W44" s="50"/>
      <c r="X44" s="50"/>
      <c r="Y44" s="50"/>
      <c r="Z44" s="50"/>
      <c r="AA44" s="12" t="n">
        <f aca="false">(90.45%+72.9%)/2</f>
        <v>0.81675</v>
      </c>
      <c r="AB44" s="11" t="n">
        <f aca="false">IF(AA44&lt;51%,0,IF(AA44&lt;61%,5,IF(AA44&lt;71%,7,9)))</f>
        <v>9</v>
      </c>
      <c r="AC44" s="24" t="n">
        <v>1</v>
      </c>
      <c r="AD44" s="23" t="n">
        <v>10</v>
      </c>
      <c r="AE44" s="51" t="s">
        <v>296</v>
      </c>
      <c r="AF44" s="11" t="n">
        <v>51</v>
      </c>
      <c r="AG44" s="51"/>
      <c r="AH44" s="11"/>
      <c r="AI44" s="12" t="n">
        <v>0</v>
      </c>
      <c r="AJ44" s="11" t="n">
        <f aca="false">IF(AI44&lt;100%,0,5)</f>
        <v>0</v>
      </c>
      <c r="AK44" s="22"/>
      <c r="AL44" s="23"/>
      <c r="AM44" s="22"/>
      <c r="AN44" s="11" t="n">
        <v>110</v>
      </c>
      <c r="AO44" s="22"/>
      <c r="AP44" s="11" t="n">
        <v>27</v>
      </c>
      <c r="AQ44" s="22"/>
      <c r="AR44" s="11"/>
      <c r="AS44" s="22" t="n">
        <v>0</v>
      </c>
      <c r="AT44" s="23" t="n">
        <v>0</v>
      </c>
      <c r="AU44" s="22" t="n">
        <v>0</v>
      </c>
      <c r="AV44" s="23"/>
      <c r="AW44" s="22"/>
      <c r="AX44" s="23"/>
      <c r="AY44" s="22"/>
      <c r="AZ44" s="23"/>
      <c r="BA44" s="22"/>
      <c r="BB44" s="23"/>
      <c r="BC44" s="22"/>
      <c r="BD44" s="23"/>
      <c r="BE44" s="22" t="n">
        <v>0</v>
      </c>
      <c r="BF44" s="23" t="n">
        <f aca="false">BE44*1</f>
        <v>0</v>
      </c>
      <c r="BG44" s="22" t="n">
        <v>0</v>
      </c>
      <c r="BH44" s="23" t="n">
        <f aca="false">BG44*1</f>
        <v>0</v>
      </c>
      <c r="BI44" s="22" t="n">
        <v>0</v>
      </c>
      <c r="BJ44" s="23" t="n">
        <f aca="false">BI44*2</f>
        <v>0</v>
      </c>
      <c r="BK44" s="22" t="n">
        <v>0</v>
      </c>
      <c r="BL44" s="23" t="n">
        <f aca="false">BK44*0.5</f>
        <v>0</v>
      </c>
      <c r="BM44" s="22" t="n">
        <v>0</v>
      </c>
      <c r="BN44" s="23" t="n">
        <v>0</v>
      </c>
      <c r="BO44" s="55"/>
      <c r="BP44" s="52"/>
      <c r="BQ44" s="22"/>
      <c r="BR44" s="52"/>
      <c r="BS44" s="22"/>
      <c r="BT44" s="23"/>
      <c r="BU44" s="22"/>
      <c r="BV44" s="52"/>
      <c r="BW44" s="59"/>
      <c r="BX44" s="23" t="n">
        <v>10</v>
      </c>
      <c r="BY44" s="22"/>
      <c r="BZ44" s="52"/>
      <c r="CA44" s="22"/>
      <c r="CB44" s="52"/>
      <c r="CC44" s="22"/>
      <c r="CD44" s="52"/>
      <c r="CE44" s="22"/>
      <c r="CF44" s="52"/>
      <c r="CG44" s="22"/>
      <c r="CH44" s="23"/>
      <c r="CI44" s="22" t="n">
        <v>0</v>
      </c>
      <c r="CJ44" s="53" t="n">
        <f aca="false">CI44</f>
        <v>0</v>
      </c>
      <c r="CK44" s="22"/>
      <c r="CL44" s="52"/>
      <c r="CM44" s="22" t="n">
        <v>0</v>
      </c>
      <c r="CN44" s="53" t="n">
        <f aca="false">CM44</f>
        <v>0</v>
      </c>
      <c r="CO44" s="26" t="n">
        <f aca="false">H44+J44+L44+N44+P44+R44+T44+V44+X44+Z44+AB44+AD44+AF44+AH44+AJ44+AL44+AN44+AP44+AR44+AT44+AV44+AX44+AZ44+BB44+BD44+BF44+BH44+BJ44+BL44+BN44+BP44+BR44+BT44+BV44+BX44+BZ44+CB44+CD44+CF44+CH44+CJ44+CL44+CN44</f>
        <v>217</v>
      </c>
    </row>
    <row r="45" customFormat="false" ht="45" hidden="false" customHeight="true" outlineLevel="0" collapsed="false">
      <c r="A45" s="7" t="n">
        <v>217</v>
      </c>
      <c r="B45" s="21" t="s">
        <v>297</v>
      </c>
      <c r="C45" s="42" t="s">
        <v>298</v>
      </c>
      <c r="D45" s="42" t="s">
        <v>299</v>
      </c>
      <c r="E45" s="21" t="s">
        <v>83</v>
      </c>
      <c r="F45" s="21" t="s">
        <v>133</v>
      </c>
      <c r="G45" s="22"/>
      <c r="H45" s="23"/>
      <c r="I45" s="22"/>
      <c r="J45" s="23"/>
      <c r="K45" s="50"/>
      <c r="L45" s="50"/>
      <c r="M45" s="50"/>
      <c r="N45" s="50"/>
      <c r="O45" s="50"/>
      <c r="P45" s="50"/>
      <c r="Q45" s="50"/>
      <c r="R45" s="50"/>
      <c r="S45" s="22" t="n">
        <v>0</v>
      </c>
      <c r="T45" s="23" t="n">
        <v>0</v>
      </c>
      <c r="U45" s="22" t="n">
        <v>0</v>
      </c>
      <c r="V45" s="23" t="n">
        <f aca="false">U45*2</f>
        <v>0</v>
      </c>
      <c r="W45" s="50"/>
      <c r="X45" s="50"/>
      <c r="Y45" s="50"/>
      <c r="Z45" s="50"/>
      <c r="AA45" s="12" t="n">
        <v>0.88</v>
      </c>
      <c r="AB45" s="11" t="n">
        <f aca="false">IF(AA45&lt;51%,0,IF(AA45&lt;61%,5,IF(AA45&lt;71%,7,9)))</f>
        <v>9</v>
      </c>
      <c r="AC45" s="56" t="n">
        <v>0</v>
      </c>
      <c r="AD45" s="23" t="n">
        <v>0</v>
      </c>
      <c r="AE45" s="51"/>
      <c r="AF45" s="11"/>
      <c r="AG45" s="51"/>
      <c r="AH45" s="11"/>
      <c r="AI45" s="12" t="n">
        <v>0</v>
      </c>
      <c r="AJ45" s="11" t="n">
        <f aca="false">IF(AI45&lt;100%,0,5)</f>
        <v>0</v>
      </c>
      <c r="AK45" s="22"/>
      <c r="AL45" s="23"/>
      <c r="AM45" s="22"/>
      <c r="AN45" s="11" t="n">
        <v>10</v>
      </c>
      <c r="AO45" s="22"/>
      <c r="AP45" s="11" t="n">
        <v>3</v>
      </c>
      <c r="AQ45" s="22"/>
      <c r="AR45" s="11"/>
      <c r="AS45" s="22" t="n">
        <v>0</v>
      </c>
      <c r="AT45" s="23" t="n">
        <v>0</v>
      </c>
      <c r="AU45" s="22" t="n">
        <v>0</v>
      </c>
      <c r="AV45" s="23"/>
      <c r="AW45" s="22"/>
      <c r="AX45" s="23"/>
      <c r="AY45" s="22"/>
      <c r="AZ45" s="23"/>
      <c r="BA45" s="22"/>
      <c r="BB45" s="23"/>
      <c r="BC45" s="22"/>
      <c r="BD45" s="23"/>
      <c r="BE45" s="22" t="n">
        <v>0</v>
      </c>
      <c r="BF45" s="23" t="n">
        <f aca="false">BE45*1</f>
        <v>0</v>
      </c>
      <c r="BG45" s="22" t="n">
        <v>0</v>
      </c>
      <c r="BH45" s="23" t="n">
        <f aca="false">BG45*1</f>
        <v>0</v>
      </c>
      <c r="BI45" s="22" t="n">
        <v>0</v>
      </c>
      <c r="BJ45" s="23" t="n">
        <f aca="false">BI45*2</f>
        <v>0</v>
      </c>
      <c r="BK45" s="22" t="n">
        <v>0</v>
      </c>
      <c r="BL45" s="23" t="n">
        <f aca="false">BK45*0.5</f>
        <v>0</v>
      </c>
      <c r="BM45" s="22" t="n">
        <v>0</v>
      </c>
      <c r="BN45" s="23" t="n">
        <v>0</v>
      </c>
      <c r="BO45" s="22"/>
      <c r="BP45" s="52"/>
      <c r="BQ45" s="22"/>
      <c r="BR45" s="52"/>
      <c r="BS45" s="22"/>
      <c r="BT45" s="23"/>
      <c r="BU45" s="22"/>
      <c r="BV45" s="52"/>
      <c r="BW45" s="22"/>
      <c r="BX45" s="23"/>
      <c r="BY45" s="22"/>
      <c r="BZ45" s="52"/>
      <c r="CA45" s="22"/>
      <c r="CB45" s="52"/>
      <c r="CC45" s="22"/>
      <c r="CD45" s="52"/>
      <c r="CE45" s="22"/>
      <c r="CF45" s="52"/>
      <c r="CG45" s="22"/>
      <c r="CH45" s="23"/>
      <c r="CI45" s="22" t="n">
        <v>0</v>
      </c>
      <c r="CJ45" s="53" t="n">
        <f aca="false">CI45</f>
        <v>0</v>
      </c>
      <c r="CK45" s="22"/>
      <c r="CL45" s="23"/>
      <c r="CM45" s="22" t="n">
        <v>0</v>
      </c>
      <c r="CN45" s="53" t="n">
        <f aca="false">CM45</f>
        <v>0</v>
      </c>
      <c r="CO45" s="26" t="n">
        <f aca="false">H45+J45+L45+N45+P45+R45+T45+V45+X45+Z45+AB45+AD45+AF45+AH45+AJ45+AL45+AN45+AP45+AR45+AT45+AV45+AX45+AZ45+BB45+BD45+BF45+BH45+BJ45+BL45+BN45+BP45+BR45+BT45+BV45+BX45+BZ45+CB45+CD45+CF45+CH45+CJ45+CL45+CN45</f>
        <v>22</v>
      </c>
    </row>
    <row r="46" customFormat="false" ht="45" hidden="false" customHeight="true" outlineLevel="0" collapsed="false">
      <c r="A46" s="7" t="n">
        <v>115</v>
      </c>
      <c r="B46" s="21" t="s">
        <v>300</v>
      </c>
      <c r="C46" s="42" t="s">
        <v>301</v>
      </c>
      <c r="D46" s="42" t="s">
        <v>302</v>
      </c>
      <c r="E46" s="21" t="s">
        <v>59</v>
      </c>
      <c r="F46" s="21" t="s">
        <v>100</v>
      </c>
      <c r="G46" s="22"/>
      <c r="H46" s="23"/>
      <c r="I46" s="22"/>
      <c r="J46" s="23"/>
      <c r="K46" s="50"/>
      <c r="L46" s="50"/>
      <c r="M46" s="50"/>
      <c r="N46" s="50"/>
      <c r="O46" s="50"/>
      <c r="P46" s="50"/>
      <c r="Q46" s="50"/>
      <c r="R46" s="50"/>
      <c r="S46" s="22" t="n">
        <v>1</v>
      </c>
      <c r="T46" s="23" t="n">
        <v>10</v>
      </c>
      <c r="U46" s="22" t="n">
        <v>0</v>
      </c>
      <c r="V46" s="23" t="n">
        <f aca="false">U46*2</f>
        <v>0</v>
      </c>
      <c r="W46" s="50"/>
      <c r="X46" s="50"/>
      <c r="Y46" s="50"/>
      <c r="Z46" s="50"/>
      <c r="AA46" s="12" t="n">
        <v>0.8205</v>
      </c>
      <c r="AB46" s="11" t="n">
        <f aca="false">IF(AA46&lt;51%,0,IF(AA46&lt;61%,5,IF(AA46&lt;71%,7,9)))</f>
        <v>9</v>
      </c>
      <c r="AC46" s="24" t="n">
        <v>1</v>
      </c>
      <c r="AD46" s="23" t="n">
        <v>10</v>
      </c>
      <c r="AE46" s="51"/>
      <c r="AF46" s="11"/>
      <c r="AG46" s="51"/>
      <c r="AH46" s="11"/>
      <c r="AI46" s="12" t="n">
        <v>1</v>
      </c>
      <c r="AJ46" s="11" t="n">
        <f aca="false">IF(AI46&lt;100%,0,5)</f>
        <v>5</v>
      </c>
      <c r="AK46" s="22"/>
      <c r="AL46" s="23"/>
      <c r="AM46" s="22"/>
      <c r="AN46" s="11" t="n">
        <v>14</v>
      </c>
      <c r="AO46" s="22"/>
      <c r="AP46" s="11" t="n">
        <v>6.07</v>
      </c>
      <c r="AQ46" s="22"/>
      <c r="AR46" s="11"/>
      <c r="AS46" s="22" t="n">
        <v>0</v>
      </c>
      <c r="AT46" s="23" t="n">
        <v>0</v>
      </c>
      <c r="AU46" s="22" t="n">
        <v>0</v>
      </c>
      <c r="AV46" s="23" t="n">
        <v>0</v>
      </c>
      <c r="AW46" s="22"/>
      <c r="AX46" s="23"/>
      <c r="AY46" s="22" t="s">
        <v>191</v>
      </c>
      <c r="AZ46" s="23" t="n">
        <f aca="false">2*3</f>
        <v>6</v>
      </c>
      <c r="BA46" s="22"/>
      <c r="BB46" s="23"/>
      <c r="BC46" s="22" t="s">
        <v>269</v>
      </c>
      <c r="BD46" s="23" t="n">
        <f aca="false">1*1</f>
        <v>1</v>
      </c>
      <c r="BE46" s="22" t="n">
        <v>1</v>
      </c>
      <c r="BF46" s="23" t="n">
        <f aca="false">BE46*1</f>
        <v>1</v>
      </c>
      <c r="BG46" s="22" t="n">
        <v>2</v>
      </c>
      <c r="BH46" s="23" t="n">
        <f aca="false">BG46*1</f>
        <v>2</v>
      </c>
      <c r="BI46" s="22" t="n">
        <v>0</v>
      </c>
      <c r="BJ46" s="23" t="n">
        <f aca="false">BI46*2</f>
        <v>0</v>
      </c>
      <c r="BK46" s="22" t="n">
        <v>0</v>
      </c>
      <c r="BL46" s="23" t="n">
        <f aca="false">BK46*0.5</f>
        <v>0</v>
      </c>
      <c r="BM46" s="22" t="n">
        <v>0</v>
      </c>
      <c r="BN46" s="23" t="n">
        <v>0</v>
      </c>
      <c r="BO46" s="22"/>
      <c r="BP46" s="52"/>
      <c r="BQ46" s="22"/>
      <c r="BR46" s="52"/>
      <c r="BS46" s="22"/>
      <c r="BT46" s="23"/>
      <c r="BU46" s="22"/>
      <c r="BV46" s="52"/>
      <c r="BW46" s="22"/>
      <c r="BX46" s="23"/>
      <c r="BY46" s="22"/>
      <c r="BZ46" s="52"/>
      <c r="CA46" s="22"/>
      <c r="CB46" s="52"/>
      <c r="CC46" s="22"/>
      <c r="CD46" s="52"/>
      <c r="CE46" s="22"/>
      <c r="CF46" s="52"/>
      <c r="CG46" s="22" t="s">
        <v>303</v>
      </c>
      <c r="CH46" s="23" t="n">
        <v>4</v>
      </c>
      <c r="CI46" s="22" t="n">
        <v>0</v>
      </c>
      <c r="CJ46" s="53" t="n">
        <f aca="false">CI46</f>
        <v>0</v>
      </c>
      <c r="CK46" s="22"/>
      <c r="CL46" s="52"/>
      <c r="CM46" s="22" t="n">
        <v>0</v>
      </c>
      <c r="CN46" s="53" t="n">
        <f aca="false">CM46</f>
        <v>0</v>
      </c>
      <c r="CO46" s="26" t="n">
        <f aca="false">H46+J46+L46+N46+P46+R46+T46+V46+X46+Z46+AB46+AD46+AF46+AH46+AJ46+AL46+AN46+AP46+AR46+AT46+AV46+AX46+AZ46+BB46+BD46+BF46+BH46+BJ46+BL46+BN46+BP46+BR46+BT46+BV46+BX46+BZ46+CB46+CD46+CF46+CH46+CJ46+CL46+CN46</f>
        <v>68.07</v>
      </c>
    </row>
    <row r="47" customFormat="false" ht="45" hidden="false" customHeight="true" outlineLevel="0" collapsed="false">
      <c r="A47" s="7" t="n">
        <v>108</v>
      </c>
      <c r="B47" s="21" t="s">
        <v>304</v>
      </c>
      <c r="C47" s="42" t="s">
        <v>305</v>
      </c>
      <c r="D47" s="42" t="s">
        <v>306</v>
      </c>
      <c r="E47" s="21" t="s">
        <v>59</v>
      </c>
      <c r="F47" s="21" t="s">
        <v>100</v>
      </c>
      <c r="G47" s="22"/>
      <c r="H47" s="23"/>
      <c r="I47" s="22"/>
      <c r="J47" s="23"/>
      <c r="K47" s="50"/>
      <c r="L47" s="50"/>
      <c r="M47" s="50"/>
      <c r="N47" s="50"/>
      <c r="O47" s="50"/>
      <c r="P47" s="50"/>
      <c r="Q47" s="50"/>
      <c r="R47" s="50"/>
      <c r="S47" s="22" t="n">
        <v>0</v>
      </c>
      <c r="T47" s="23" t="n">
        <v>0</v>
      </c>
      <c r="U47" s="22" t="n">
        <v>0</v>
      </c>
      <c r="V47" s="23" t="n">
        <f aca="false">U47*2</f>
        <v>0</v>
      </c>
      <c r="W47" s="50"/>
      <c r="X47" s="50"/>
      <c r="Y47" s="50"/>
      <c r="Z47" s="50"/>
      <c r="AA47" s="12" t="n">
        <v>0.5633</v>
      </c>
      <c r="AB47" s="11" t="n">
        <f aca="false">IF(AA47&lt;51%,0,IF(AA47&lt;61%,5,IF(AA47&lt;71%,7,9)))</f>
        <v>5</v>
      </c>
      <c r="AC47" s="24" t="n">
        <v>1</v>
      </c>
      <c r="AD47" s="23" t="n">
        <v>10</v>
      </c>
      <c r="AE47" s="51" t="s">
        <v>307</v>
      </c>
      <c r="AF47" s="11" t="n">
        <v>1.65</v>
      </c>
      <c r="AG47" s="51"/>
      <c r="AH47" s="11"/>
      <c r="AI47" s="12" t="n">
        <v>1</v>
      </c>
      <c r="AJ47" s="11" t="n">
        <f aca="false">IF(AI47&lt;100%,0,5)</f>
        <v>5</v>
      </c>
      <c r="AK47" s="22"/>
      <c r="AL47" s="23"/>
      <c r="AM47" s="22"/>
      <c r="AN47" s="11" t="n">
        <v>10</v>
      </c>
      <c r="AO47" s="22"/>
      <c r="AP47" s="11" t="n">
        <v>3.67</v>
      </c>
      <c r="AQ47" s="22"/>
      <c r="AR47" s="11"/>
      <c r="AS47" s="22" t="n">
        <v>0</v>
      </c>
      <c r="AT47" s="23" t="n">
        <v>0</v>
      </c>
      <c r="AU47" s="22" t="n">
        <v>0</v>
      </c>
      <c r="AV47" s="23" t="n">
        <v>0</v>
      </c>
      <c r="AW47" s="22"/>
      <c r="AX47" s="23"/>
      <c r="AY47" s="22"/>
      <c r="AZ47" s="23"/>
      <c r="BA47" s="22"/>
      <c r="BB47" s="23"/>
      <c r="BC47" s="22"/>
      <c r="BD47" s="23"/>
      <c r="BE47" s="22" t="n">
        <v>0</v>
      </c>
      <c r="BF47" s="23" t="n">
        <f aca="false">BE47*1</f>
        <v>0</v>
      </c>
      <c r="BG47" s="22" t="n">
        <v>0</v>
      </c>
      <c r="BH47" s="23" t="n">
        <f aca="false">BG47*1</f>
        <v>0</v>
      </c>
      <c r="BI47" s="22" t="n">
        <v>0</v>
      </c>
      <c r="BJ47" s="23" t="n">
        <f aca="false">BI47*2</f>
        <v>0</v>
      </c>
      <c r="BK47" s="22" t="n">
        <v>0</v>
      </c>
      <c r="BL47" s="23" t="n">
        <f aca="false">BK47*0.5</f>
        <v>0</v>
      </c>
      <c r="BM47" s="22" t="n">
        <v>0</v>
      </c>
      <c r="BN47" s="23" t="n">
        <v>0</v>
      </c>
      <c r="BO47" s="22"/>
      <c r="BP47" s="52"/>
      <c r="BQ47" s="22"/>
      <c r="BR47" s="52"/>
      <c r="BS47" s="22"/>
      <c r="BT47" s="23"/>
      <c r="BU47" s="22"/>
      <c r="BV47" s="52"/>
      <c r="BW47" s="22"/>
      <c r="BX47" s="23"/>
      <c r="BY47" s="22"/>
      <c r="BZ47" s="52"/>
      <c r="CA47" s="22"/>
      <c r="CB47" s="23" t="n">
        <v>2</v>
      </c>
      <c r="CC47" s="22"/>
      <c r="CD47" s="52"/>
      <c r="CE47" s="22"/>
      <c r="CF47" s="52"/>
      <c r="CG47" s="22" t="s">
        <v>308</v>
      </c>
      <c r="CH47" s="23" t="n">
        <v>8</v>
      </c>
      <c r="CI47" s="22" t="n">
        <v>0</v>
      </c>
      <c r="CJ47" s="53" t="n">
        <f aca="false">CI47</f>
        <v>0</v>
      </c>
      <c r="CK47" s="22"/>
      <c r="CL47" s="52"/>
      <c r="CM47" s="22" t="n">
        <v>0</v>
      </c>
      <c r="CN47" s="53" t="n">
        <f aca="false">CM47</f>
        <v>0</v>
      </c>
      <c r="CO47" s="26" t="n">
        <f aca="false">H47+J47+L47+N47+P47+R47+T47+V47+X47+Z47+AB47+AD47+AF47+AH47+AJ47+AL47+AN47+AP47+AR47+AT47+AV47+AX47+AZ47+BB47+BD47+BF47+BH47+BJ47+BL47+BN47+BP47+BR47+BT47+BV47+BX47+BZ47+CB47+CD47+CF47+CH47+CJ47+CL47+CN47</f>
        <v>45.32</v>
      </c>
    </row>
    <row r="48" customFormat="false" ht="45" hidden="false" customHeight="true" outlineLevel="0" collapsed="false">
      <c r="A48" s="7" t="n">
        <v>171</v>
      </c>
      <c r="B48" s="21" t="s">
        <v>309</v>
      </c>
      <c r="C48" s="42" t="s">
        <v>310</v>
      </c>
      <c r="D48" s="42" t="s">
        <v>311</v>
      </c>
      <c r="E48" s="21" t="s">
        <v>59</v>
      </c>
      <c r="F48" s="21" t="s">
        <v>112</v>
      </c>
      <c r="G48" s="22"/>
      <c r="H48" s="23"/>
      <c r="I48" s="22"/>
      <c r="J48" s="23"/>
      <c r="K48" s="50"/>
      <c r="L48" s="50"/>
      <c r="M48" s="50"/>
      <c r="N48" s="50"/>
      <c r="O48" s="50"/>
      <c r="P48" s="50"/>
      <c r="Q48" s="50"/>
      <c r="R48" s="50"/>
      <c r="S48" s="22" t="n">
        <v>0</v>
      </c>
      <c r="T48" s="23" t="n">
        <v>0</v>
      </c>
      <c r="U48" s="22" t="n">
        <v>0</v>
      </c>
      <c r="V48" s="23" t="n">
        <f aca="false">U48*2</f>
        <v>0</v>
      </c>
      <c r="W48" s="50"/>
      <c r="X48" s="50"/>
      <c r="Y48" s="50"/>
      <c r="Z48" s="50"/>
      <c r="AA48" s="12" t="n">
        <v>0</v>
      </c>
      <c r="AB48" s="11" t="n">
        <f aca="false">IF(AA48&lt;51%,0,IF(AA48&lt;61%,5,IF(AA48&lt;71%,7,9)))</f>
        <v>0</v>
      </c>
      <c r="AC48" s="56" t="n">
        <v>0</v>
      </c>
      <c r="AD48" s="23" t="n">
        <v>0</v>
      </c>
      <c r="AE48" s="51"/>
      <c r="AF48" s="11"/>
      <c r="AG48" s="51"/>
      <c r="AH48" s="11"/>
      <c r="AI48" s="12" t="n">
        <v>0</v>
      </c>
      <c r="AJ48" s="11" t="n">
        <f aca="false">IF(AI48&lt;100%,0,5)</f>
        <v>0</v>
      </c>
      <c r="AK48" s="22"/>
      <c r="AL48" s="23"/>
      <c r="AM48" s="22"/>
      <c r="AN48" s="11"/>
      <c r="AO48" s="22"/>
      <c r="AP48" s="11"/>
      <c r="AQ48" s="22"/>
      <c r="AR48" s="11"/>
      <c r="AS48" s="22" t="n">
        <v>0</v>
      </c>
      <c r="AT48" s="23" t="n">
        <v>0</v>
      </c>
      <c r="AU48" s="22" t="n">
        <v>0</v>
      </c>
      <c r="AV48" s="23"/>
      <c r="AW48" s="22"/>
      <c r="AX48" s="23"/>
      <c r="AY48" s="22"/>
      <c r="AZ48" s="23"/>
      <c r="BA48" s="22"/>
      <c r="BB48" s="23"/>
      <c r="BC48" s="22"/>
      <c r="BD48" s="23"/>
      <c r="BE48" s="22" t="n">
        <v>0</v>
      </c>
      <c r="BF48" s="23" t="n">
        <f aca="false">BE48*1</f>
        <v>0</v>
      </c>
      <c r="BG48" s="22" t="n">
        <v>0</v>
      </c>
      <c r="BH48" s="23" t="n">
        <f aca="false">BG48*1</f>
        <v>0</v>
      </c>
      <c r="BI48" s="22" t="n">
        <v>0</v>
      </c>
      <c r="BJ48" s="23" t="n">
        <f aca="false">BI48*2</f>
        <v>0</v>
      </c>
      <c r="BK48" s="22" t="n">
        <v>0</v>
      </c>
      <c r="BL48" s="23" t="n">
        <f aca="false">BK48*0.5</f>
        <v>0</v>
      </c>
      <c r="BM48" s="22" t="n">
        <v>0</v>
      </c>
      <c r="BN48" s="23" t="n">
        <v>0</v>
      </c>
      <c r="BO48" s="22"/>
      <c r="BP48" s="52"/>
      <c r="BQ48" s="22"/>
      <c r="BR48" s="52"/>
      <c r="BS48" s="22"/>
      <c r="BT48" s="23"/>
      <c r="BU48" s="22"/>
      <c r="BV48" s="52"/>
      <c r="BW48" s="22"/>
      <c r="BX48" s="23"/>
      <c r="BY48" s="22"/>
      <c r="BZ48" s="52"/>
      <c r="CA48" s="22"/>
      <c r="CB48" s="52"/>
      <c r="CC48" s="22"/>
      <c r="CD48" s="52"/>
      <c r="CE48" s="22"/>
      <c r="CF48" s="52"/>
      <c r="CG48" s="22"/>
      <c r="CH48" s="23"/>
      <c r="CI48" s="22" t="n">
        <v>0</v>
      </c>
      <c r="CJ48" s="53" t="n">
        <f aca="false">CI48</f>
        <v>0</v>
      </c>
      <c r="CK48" s="22"/>
      <c r="CL48" s="52"/>
      <c r="CM48" s="22" t="n">
        <v>0</v>
      </c>
      <c r="CN48" s="53" t="n">
        <f aca="false">CM48</f>
        <v>0</v>
      </c>
      <c r="CO48" s="26" t="n">
        <f aca="false">H48+J48+L48+N48+P48+R48+T48+V48+X48+Z48+AB48+AD48+AF48+AH48+AJ48+AL48+AN48+AP48+AR48+AT48+AV48+AX48+AZ48+BB48+BD48+BF48+BH48+BJ48+BL48+BN48+BP48+BR48+BT48+BV48+BX48+BZ48+CB48+CD48+CF48+CH48+CJ48+CL48+CN48</f>
        <v>0</v>
      </c>
    </row>
    <row r="49" customFormat="false" ht="45" hidden="false" customHeight="true" outlineLevel="0" collapsed="false">
      <c r="A49" s="7" t="n">
        <v>64</v>
      </c>
      <c r="B49" s="21" t="s">
        <v>312</v>
      </c>
      <c r="C49" s="42" t="s">
        <v>313</v>
      </c>
      <c r="D49" s="42" t="s">
        <v>314</v>
      </c>
      <c r="E49" s="21" t="s">
        <v>83</v>
      </c>
      <c r="F49" s="21" t="s">
        <v>84</v>
      </c>
      <c r="G49" s="22"/>
      <c r="H49" s="23"/>
      <c r="I49" s="22"/>
      <c r="J49" s="23"/>
      <c r="K49" s="50"/>
      <c r="L49" s="50"/>
      <c r="M49" s="50"/>
      <c r="N49" s="50"/>
      <c r="O49" s="50"/>
      <c r="P49" s="50"/>
      <c r="Q49" s="50"/>
      <c r="R49" s="50"/>
      <c r="S49" s="22" t="n">
        <v>0</v>
      </c>
      <c r="T49" s="23" t="n">
        <v>0</v>
      </c>
      <c r="U49" s="22" t="n">
        <v>0</v>
      </c>
      <c r="V49" s="23" t="n">
        <f aca="false">U49*2</f>
        <v>0</v>
      </c>
      <c r="W49" s="50"/>
      <c r="X49" s="50"/>
      <c r="Y49" s="50"/>
      <c r="Z49" s="50"/>
      <c r="AA49" s="12" t="n">
        <v>0.78</v>
      </c>
      <c r="AB49" s="11" t="n">
        <f aca="false">IF(AA49&lt;51%,0,IF(AA49&lt;61%,5,IF(AA49&lt;71%,7,9)))</f>
        <v>9</v>
      </c>
      <c r="AC49" s="24" t="n">
        <v>1</v>
      </c>
      <c r="AD49" s="23" t="n">
        <v>10</v>
      </c>
      <c r="AE49" s="51" t="s">
        <v>315</v>
      </c>
      <c r="AF49" s="11" t="n">
        <v>20.6</v>
      </c>
      <c r="AG49" s="51"/>
      <c r="AH49" s="11"/>
      <c r="AI49" s="12" t="n">
        <v>0</v>
      </c>
      <c r="AJ49" s="11" t="n">
        <f aca="false">IF(AI49&lt;100%,0,5)</f>
        <v>0</v>
      </c>
      <c r="AK49" s="22"/>
      <c r="AL49" s="23"/>
      <c r="AM49" s="22"/>
      <c r="AN49" s="11" t="n">
        <v>20</v>
      </c>
      <c r="AO49" s="22"/>
      <c r="AP49" s="11" t="n">
        <v>4.67</v>
      </c>
      <c r="AQ49" s="22"/>
      <c r="AR49" s="11"/>
      <c r="AS49" s="22" t="n">
        <v>0</v>
      </c>
      <c r="AT49" s="23" t="n">
        <v>0</v>
      </c>
      <c r="AU49" s="22" t="n">
        <v>129960</v>
      </c>
      <c r="AV49" s="23" t="n">
        <v>2</v>
      </c>
      <c r="AW49" s="22"/>
      <c r="AX49" s="23"/>
      <c r="AY49" s="22"/>
      <c r="AZ49" s="23"/>
      <c r="BA49" s="22"/>
      <c r="BB49" s="23"/>
      <c r="BC49" s="22"/>
      <c r="BD49" s="23"/>
      <c r="BE49" s="22" t="n">
        <v>0</v>
      </c>
      <c r="BF49" s="23" t="n">
        <f aca="false">BE49*1</f>
        <v>0</v>
      </c>
      <c r="BG49" s="22" t="n">
        <v>0</v>
      </c>
      <c r="BH49" s="23" t="n">
        <f aca="false">BG49*1</f>
        <v>0</v>
      </c>
      <c r="BI49" s="22" t="n">
        <v>0</v>
      </c>
      <c r="BJ49" s="23" t="n">
        <f aca="false">BI49*2</f>
        <v>0</v>
      </c>
      <c r="BK49" s="22" t="n">
        <v>0</v>
      </c>
      <c r="BL49" s="23" t="n">
        <f aca="false">BK49*0.5</f>
        <v>0</v>
      </c>
      <c r="BM49" s="22" t="n">
        <v>0</v>
      </c>
      <c r="BN49" s="23" t="n">
        <v>0</v>
      </c>
      <c r="BO49" s="22"/>
      <c r="BP49" s="52"/>
      <c r="BQ49" s="22"/>
      <c r="BR49" s="52"/>
      <c r="BS49" s="22"/>
      <c r="BT49" s="23"/>
      <c r="BU49" s="22"/>
      <c r="BV49" s="52"/>
      <c r="BW49" s="22"/>
      <c r="BX49" s="23"/>
      <c r="BY49" s="22"/>
      <c r="BZ49" s="52"/>
      <c r="CA49" s="22"/>
      <c r="CB49" s="23" t="n">
        <v>21</v>
      </c>
      <c r="CC49" s="22"/>
      <c r="CD49" s="52"/>
      <c r="CE49" s="22"/>
      <c r="CF49" s="52"/>
      <c r="CG49" s="22"/>
      <c r="CH49" s="23"/>
      <c r="CI49" s="22" t="n">
        <v>0</v>
      </c>
      <c r="CJ49" s="53" t="n">
        <f aca="false">CI49</f>
        <v>0</v>
      </c>
      <c r="CK49" s="22"/>
      <c r="CL49" s="52"/>
      <c r="CM49" s="22" t="n">
        <v>0</v>
      </c>
      <c r="CN49" s="53" t="n">
        <f aca="false">CM49</f>
        <v>0</v>
      </c>
      <c r="CO49" s="26" t="n">
        <f aca="false">H49+J49+L49+N49+P49+R49+T49+V49+X49+Z49+AB49+AD49+AF49+AH49+AJ49+AL49+AN49+AP49+AR49+AT49+AV49+AX49+AZ49+BB49+BD49+BF49+BH49+BJ49+BL49+BN49+BP49+BR49+BT49+BV49+BX49+BZ49+CB49+CD49+CF49+CH49+CJ49+CL49+CN49</f>
        <v>87.27</v>
      </c>
    </row>
    <row r="50" customFormat="false" ht="45" hidden="false" customHeight="true" outlineLevel="0" collapsed="false">
      <c r="A50" s="7" t="n">
        <v>195</v>
      </c>
      <c r="B50" s="21" t="s">
        <v>316</v>
      </c>
      <c r="C50" s="42" t="s">
        <v>317</v>
      </c>
      <c r="D50" s="42" t="s">
        <v>318</v>
      </c>
      <c r="E50" s="21" t="s">
        <v>83</v>
      </c>
      <c r="F50" s="21" t="s">
        <v>125</v>
      </c>
      <c r="G50" s="22"/>
      <c r="H50" s="23"/>
      <c r="I50" s="22"/>
      <c r="J50" s="23"/>
      <c r="K50" s="50"/>
      <c r="L50" s="50"/>
      <c r="M50" s="50"/>
      <c r="N50" s="50"/>
      <c r="O50" s="50"/>
      <c r="P50" s="50"/>
      <c r="Q50" s="50"/>
      <c r="R50" s="50"/>
      <c r="S50" s="22" t="n">
        <v>0</v>
      </c>
      <c r="T50" s="23" t="n">
        <v>0</v>
      </c>
      <c r="U50" s="22" t="n">
        <v>0</v>
      </c>
      <c r="V50" s="23" t="n">
        <f aca="false">U50*2</f>
        <v>0</v>
      </c>
      <c r="W50" s="50"/>
      <c r="X50" s="50"/>
      <c r="Y50" s="50"/>
      <c r="Z50" s="50"/>
      <c r="AA50" s="12" t="n">
        <v>0.62</v>
      </c>
      <c r="AB50" s="11" t="n">
        <f aca="false">IF(AA50&lt;51%,0,IF(AA50&lt;61%,5,IF(AA50&lt;71%,7,9)))</f>
        <v>7</v>
      </c>
      <c r="AC50" s="24" t="n">
        <v>1</v>
      </c>
      <c r="AD50" s="23" t="n">
        <v>10</v>
      </c>
      <c r="AE50" s="51"/>
      <c r="AF50" s="11"/>
      <c r="AG50" s="51"/>
      <c r="AH50" s="11"/>
      <c r="AI50" s="12" t="n">
        <v>0</v>
      </c>
      <c r="AJ50" s="11" t="n">
        <f aca="false">IF(AI50&lt;100%,0,5)</f>
        <v>0</v>
      </c>
      <c r="AK50" s="22"/>
      <c r="AL50" s="23"/>
      <c r="AM50" s="22"/>
      <c r="AN50" s="23"/>
      <c r="AO50" s="22"/>
      <c r="AP50" s="23"/>
      <c r="AQ50" s="22"/>
      <c r="AR50" s="23"/>
      <c r="AS50" s="22" t="n">
        <v>0</v>
      </c>
      <c r="AT50" s="23" t="n">
        <v>0</v>
      </c>
      <c r="AU50" s="22" t="n">
        <v>0</v>
      </c>
      <c r="AV50" s="23"/>
      <c r="AW50" s="22"/>
      <c r="AX50" s="23"/>
      <c r="AY50" s="22"/>
      <c r="AZ50" s="23"/>
      <c r="BA50" s="22"/>
      <c r="BB50" s="23"/>
      <c r="BC50" s="22"/>
      <c r="BD50" s="23"/>
      <c r="BE50" s="22" t="n">
        <v>0</v>
      </c>
      <c r="BF50" s="23" t="n">
        <f aca="false">BE50*1</f>
        <v>0</v>
      </c>
      <c r="BG50" s="22" t="n">
        <v>0</v>
      </c>
      <c r="BH50" s="23" t="n">
        <f aca="false">BG50*1</f>
        <v>0</v>
      </c>
      <c r="BI50" s="22" t="n">
        <v>0</v>
      </c>
      <c r="BJ50" s="23" t="n">
        <f aca="false">BI50*2</f>
        <v>0</v>
      </c>
      <c r="BK50" s="22" t="n">
        <v>0</v>
      </c>
      <c r="BL50" s="23" t="n">
        <f aca="false">BK50*0.5</f>
        <v>0</v>
      </c>
      <c r="BM50" s="22" t="n">
        <v>0</v>
      </c>
      <c r="BN50" s="23" t="n">
        <v>0</v>
      </c>
      <c r="BO50" s="22"/>
      <c r="BP50" s="52"/>
      <c r="BQ50" s="22"/>
      <c r="BR50" s="52"/>
      <c r="BS50" s="22"/>
      <c r="BT50" s="23"/>
      <c r="BU50" s="22"/>
      <c r="BV50" s="52"/>
      <c r="BW50" s="22"/>
      <c r="BX50" s="23"/>
      <c r="BY50" s="22"/>
      <c r="BZ50" s="52"/>
      <c r="CA50" s="22"/>
      <c r="CB50" s="52"/>
      <c r="CC50" s="22"/>
      <c r="CD50" s="52"/>
      <c r="CE50" s="22"/>
      <c r="CF50" s="52"/>
      <c r="CG50" s="22"/>
      <c r="CH50" s="23"/>
      <c r="CI50" s="22" t="n">
        <v>0</v>
      </c>
      <c r="CJ50" s="53" t="n">
        <f aca="false">CI50</f>
        <v>0</v>
      </c>
      <c r="CK50" s="22"/>
      <c r="CL50" s="52"/>
      <c r="CM50" s="22" t="n">
        <v>0</v>
      </c>
      <c r="CN50" s="53" t="n">
        <f aca="false">CM50</f>
        <v>0</v>
      </c>
      <c r="CO50" s="26" t="n">
        <f aca="false">H50+J50+L50+N50+P50+R50+T50+V50+X50+Z50+AB50+AD50+AF50+AH50+AJ50+AL50+AN50+AP50+AR50+AT50+AV50+AX50+AZ50+BB50+BD50+BF50+BH50+BJ50+BL50+BN50+BP50+BR50+BT50+BV50+BX50+BZ50+CB50+CD50+CF50+CH50+CJ50+CL50+CN50</f>
        <v>17</v>
      </c>
    </row>
    <row r="51" customFormat="false" ht="45" hidden="false" customHeight="true" outlineLevel="0" collapsed="false">
      <c r="A51" s="7" t="n">
        <v>38</v>
      </c>
      <c r="B51" s="21" t="s">
        <v>319</v>
      </c>
      <c r="C51" s="42" t="s">
        <v>320</v>
      </c>
      <c r="D51" s="42" t="s">
        <v>321</v>
      </c>
      <c r="E51" s="21" t="s">
        <v>68</v>
      </c>
      <c r="F51" s="21" t="s">
        <v>69</v>
      </c>
      <c r="G51" s="22"/>
      <c r="H51" s="23" t="n">
        <v>30</v>
      </c>
      <c r="I51" s="22"/>
      <c r="J51" s="23" t="n">
        <v>7</v>
      </c>
      <c r="K51" s="50"/>
      <c r="L51" s="57"/>
      <c r="M51" s="50"/>
      <c r="N51" s="57"/>
      <c r="O51" s="50"/>
      <c r="P51" s="50"/>
      <c r="Q51" s="50"/>
      <c r="R51" s="50"/>
      <c r="S51" s="22" t="n">
        <v>0</v>
      </c>
      <c r="T51" s="23" t="n">
        <v>0</v>
      </c>
      <c r="U51" s="22" t="n">
        <v>0</v>
      </c>
      <c r="V51" s="23" t="n">
        <f aca="false">U51*2</f>
        <v>0</v>
      </c>
      <c r="W51" s="50"/>
      <c r="X51" s="50"/>
      <c r="Y51" s="50"/>
      <c r="Z51" s="50"/>
      <c r="AA51" s="12" t="n">
        <v>0.44</v>
      </c>
      <c r="AB51" s="11" t="n">
        <f aca="false">IF(AA51&lt;51%,0,IF(AA51&lt;61%,5,IF(AA51&lt;71%,7,9)))</f>
        <v>0</v>
      </c>
      <c r="AC51" s="24" t="n">
        <v>1</v>
      </c>
      <c r="AD51" s="23" t="n">
        <v>10</v>
      </c>
      <c r="AE51" s="51"/>
      <c r="AF51" s="11"/>
      <c r="AG51" s="51"/>
      <c r="AH51" s="11"/>
      <c r="AI51" s="12" t="n">
        <v>1</v>
      </c>
      <c r="AJ51" s="11" t="n">
        <f aca="false">IF(AI51&lt;100%,0,5)</f>
        <v>5</v>
      </c>
      <c r="AK51" s="22"/>
      <c r="AL51" s="23"/>
      <c r="AM51" s="22"/>
      <c r="AN51" s="23"/>
      <c r="AO51" s="22"/>
      <c r="AP51" s="23"/>
      <c r="AQ51" s="22"/>
      <c r="AR51" s="23"/>
      <c r="AS51" s="22" t="n">
        <v>0</v>
      </c>
      <c r="AT51" s="23" t="n">
        <v>0</v>
      </c>
      <c r="AU51" s="22" t="n">
        <v>0</v>
      </c>
      <c r="AV51" s="23"/>
      <c r="AW51" s="22"/>
      <c r="AX51" s="23"/>
      <c r="AY51" s="22"/>
      <c r="AZ51" s="23"/>
      <c r="BA51" s="22"/>
      <c r="BB51" s="23"/>
      <c r="BC51" s="22"/>
      <c r="BD51" s="23"/>
      <c r="BE51" s="22" t="n">
        <v>0</v>
      </c>
      <c r="BF51" s="23" t="n">
        <f aca="false">BE51*1</f>
        <v>0</v>
      </c>
      <c r="BG51" s="22" t="n">
        <v>0</v>
      </c>
      <c r="BH51" s="23" t="n">
        <f aca="false">BG51*1</f>
        <v>0</v>
      </c>
      <c r="BI51" s="22" t="n">
        <v>0</v>
      </c>
      <c r="BJ51" s="23" t="n">
        <f aca="false">BI51*2</f>
        <v>0</v>
      </c>
      <c r="BK51" s="22" t="n">
        <v>0</v>
      </c>
      <c r="BL51" s="23" t="n">
        <f aca="false">BK51*0.5</f>
        <v>0</v>
      </c>
      <c r="BM51" s="22" t="n">
        <v>0</v>
      </c>
      <c r="BN51" s="23" t="n">
        <v>0</v>
      </c>
      <c r="BO51" s="22"/>
      <c r="BP51" s="52"/>
      <c r="BQ51" s="22"/>
      <c r="BR51" s="52"/>
      <c r="BS51" s="22"/>
      <c r="BT51" s="23"/>
      <c r="BU51" s="22"/>
      <c r="BV51" s="52"/>
      <c r="BW51" s="22"/>
      <c r="BX51" s="23"/>
      <c r="BY51" s="22"/>
      <c r="BZ51" s="52"/>
      <c r="CA51" s="22"/>
      <c r="CB51" s="23" t="n">
        <v>6</v>
      </c>
      <c r="CC51" s="22"/>
      <c r="CD51" s="52"/>
      <c r="CE51" s="22"/>
      <c r="CF51" s="52"/>
      <c r="CG51" s="22"/>
      <c r="CH51" s="23"/>
      <c r="CI51" s="22" t="n">
        <v>0</v>
      </c>
      <c r="CJ51" s="53" t="n">
        <f aca="false">CI51</f>
        <v>0</v>
      </c>
      <c r="CK51" s="22"/>
      <c r="CL51" s="52"/>
      <c r="CM51" s="22" t="n">
        <v>0</v>
      </c>
      <c r="CN51" s="53" t="n">
        <f aca="false">CM51</f>
        <v>0</v>
      </c>
      <c r="CO51" s="26" t="n">
        <f aca="false">H51+J51+L51+N51+P51+R51+T51+V51+X51+Z51+AB51+AD51+AF51+AH51+AJ51+AL51+AN51+AP51+AR51+AT51+AV51+AX51+AZ51+BB51+BD51+BF51+BH51+BJ51+BL51+BN51+BP51+BR51+BT51+BV51+BX51+BZ51+CB51+CD51+CF51+CH51+CJ51+CL51+CN51</f>
        <v>58</v>
      </c>
    </row>
    <row r="52" customFormat="false" ht="45" hidden="false" customHeight="true" outlineLevel="0" collapsed="false">
      <c r="A52" s="7" t="n">
        <v>109</v>
      </c>
      <c r="B52" s="21" t="s">
        <v>322</v>
      </c>
      <c r="C52" s="42" t="s">
        <v>323</v>
      </c>
      <c r="D52" s="42" t="s">
        <v>324</v>
      </c>
      <c r="E52" s="21" t="s">
        <v>59</v>
      </c>
      <c r="F52" s="21" t="s">
        <v>100</v>
      </c>
      <c r="G52" s="22"/>
      <c r="H52" s="23"/>
      <c r="I52" s="22"/>
      <c r="J52" s="23"/>
      <c r="K52" s="50"/>
      <c r="L52" s="50"/>
      <c r="M52" s="50"/>
      <c r="N52" s="50"/>
      <c r="O52" s="50"/>
      <c r="P52" s="50"/>
      <c r="Q52" s="50"/>
      <c r="R52" s="50"/>
      <c r="S52" s="22" t="n">
        <v>0</v>
      </c>
      <c r="T52" s="23" t="n">
        <v>0</v>
      </c>
      <c r="U52" s="22" t="n">
        <v>0</v>
      </c>
      <c r="V52" s="23" t="n">
        <f aca="false">U52*2</f>
        <v>0</v>
      </c>
      <c r="W52" s="50"/>
      <c r="X52" s="50"/>
      <c r="Y52" s="50"/>
      <c r="Z52" s="50"/>
      <c r="AA52" s="12" t="n">
        <v>0.6</v>
      </c>
      <c r="AB52" s="11" t="n">
        <f aca="false">IF(AA52&lt;51%,0,IF(AA52&lt;61%,5,IF(AA52&lt;71%,7,9)))</f>
        <v>5</v>
      </c>
      <c r="AC52" s="24" t="n">
        <v>1</v>
      </c>
      <c r="AD52" s="23" t="n">
        <v>10</v>
      </c>
      <c r="AE52" s="51" t="s">
        <v>307</v>
      </c>
      <c r="AF52" s="11" t="n">
        <v>1.65</v>
      </c>
      <c r="AG52" s="51" t="s">
        <v>325</v>
      </c>
      <c r="AH52" s="11" t="n">
        <v>7.88</v>
      </c>
      <c r="AI52" s="12" t="n">
        <v>1</v>
      </c>
      <c r="AJ52" s="11" t="n">
        <f aca="false">IF(AI52&lt;100%,0,5)</f>
        <v>5</v>
      </c>
      <c r="AK52" s="22"/>
      <c r="AL52" s="23"/>
      <c r="AM52" s="22"/>
      <c r="AN52" s="23"/>
      <c r="AO52" s="22"/>
      <c r="AP52" s="23" t="n">
        <v>1.6</v>
      </c>
      <c r="AQ52" s="22"/>
      <c r="AR52" s="23"/>
      <c r="AS52" s="22" t="n">
        <v>0</v>
      </c>
      <c r="AT52" s="23" t="n">
        <v>0</v>
      </c>
      <c r="AU52" s="22" t="n">
        <v>0</v>
      </c>
      <c r="AV52" s="23"/>
      <c r="AW52" s="22"/>
      <c r="AX52" s="23"/>
      <c r="AY52" s="22"/>
      <c r="AZ52" s="23"/>
      <c r="BA52" s="22"/>
      <c r="BB52" s="23"/>
      <c r="BC52" s="22"/>
      <c r="BD52" s="23"/>
      <c r="BE52" s="22" t="n">
        <v>0</v>
      </c>
      <c r="BF52" s="23" t="n">
        <f aca="false">BE52*1</f>
        <v>0</v>
      </c>
      <c r="BG52" s="22" t="n">
        <v>0</v>
      </c>
      <c r="BH52" s="23" t="n">
        <f aca="false">BG52*1</f>
        <v>0</v>
      </c>
      <c r="BI52" s="22" t="n">
        <v>0</v>
      </c>
      <c r="BJ52" s="23" t="n">
        <f aca="false">BI52*2</f>
        <v>0</v>
      </c>
      <c r="BK52" s="22" t="n">
        <v>1</v>
      </c>
      <c r="BL52" s="23" t="n">
        <f aca="false">BK52*0.5</f>
        <v>0.5</v>
      </c>
      <c r="BM52" s="22" t="n">
        <v>0</v>
      </c>
      <c r="BN52" s="23" t="n">
        <v>0</v>
      </c>
      <c r="BO52" s="22"/>
      <c r="BP52" s="52"/>
      <c r="BQ52" s="22"/>
      <c r="BR52" s="52"/>
      <c r="BS52" s="22"/>
      <c r="BT52" s="23"/>
      <c r="BU52" s="22"/>
      <c r="BV52" s="52"/>
      <c r="BW52" s="22"/>
      <c r="BX52" s="23"/>
      <c r="BY52" s="22"/>
      <c r="BZ52" s="52"/>
      <c r="CA52" s="22"/>
      <c r="CB52" s="52"/>
      <c r="CC52" s="22"/>
      <c r="CD52" s="52"/>
      <c r="CE52" s="22"/>
      <c r="CF52" s="52"/>
      <c r="CG52" s="22" t="s">
        <v>308</v>
      </c>
      <c r="CH52" s="23" t="n">
        <v>8</v>
      </c>
      <c r="CI52" s="22" t="n">
        <v>0</v>
      </c>
      <c r="CJ52" s="53" t="n">
        <f aca="false">CI52</f>
        <v>0</v>
      </c>
      <c r="CK52" s="22"/>
      <c r="CL52" s="52"/>
      <c r="CM52" s="22" t="n">
        <v>0</v>
      </c>
      <c r="CN52" s="53" t="n">
        <f aca="false">CM52</f>
        <v>0</v>
      </c>
      <c r="CO52" s="26" t="n">
        <f aca="false">H52+J52+L52+N52+P52+R52+T52+V52+X52+Z52+AB52+AD52+AF52+AH52+AJ52+AL52+AN52+AP52+AR52+AT52+AV52+AX52+AZ52+BB52+BD52+BF52+BH52+BJ52+BL52+BN52+BP52+BR52+BT52+BV52+BX52+BZ52+CB52+CD52+CF52+CH52+CJ52+CL52+CN52</f>
        <v>39.63</v>
      </c>
    </row>
    <row r="53" customFormat="false" ht="45" hidden="false" customHeight="true" outlineLevel="0" collapsed="false">
      <c r="A53" s="7" t="n">
        <v>154</v>
      </c>
      <c r="B53" s="21" t="s">
        <v>326</v>
      </c>
      <c r="C53" s="42" t="s">
        <v>327</v>
      </c>
      <c r="D53" s="42" t="s">
        <v>328</v>
      </c>
      <c r="E53" s="21" t="s">
        <v>68</v>
      </c>
      <c r="F53" s="21" t="s">
        <v>108</v>
      </c>
      <c r="G53" s="22"/>
      <c r="H53" s="23"/>
      <c r="I53" s="22"/>
      <c r="J53" s="23"/>
      <c r="K53" s="50"/>
      <c r="L53" s="57"/>
      <c r="M53" s="50"/>
      <c r="N53" s="57"/>
      <c r="O53" s="50"/>
      <c r="P53" s="50"/>
      <c r="Q53" s="50"/>
      <c r="R53" s="50"/>
      <c r="S53" s="22" t="n">
        <v>0</v>
      </c>
      <c r="T53" s="23" t="n">
        <v>0</v>
      </c>
      <c r="U53" s="22" t="n">
        <v>0</v>
      </c>
      <c r="V53" s="23" t="n">
        <f aca="false">U53*2</f>
        <v>0</v>
      </c>
      <c r="W53" s="50"/>
      <c r="X53" s="50"/>
      <c r="Y53" s="50"/>
      <c r="Z53" s="50"/>
      <c r="AA53" s="12" t="n">
        <v>0</v>
      </c>
      <c r="AB53" s="11" t="n">
        <f aca="false">IF(AA53&lt;51%,0,IF(AA53&lt;61%,5,IF(AA53&lt;71%,7,9)))</f>
        <v>0</v>
      </c>
      <c r="AC53" s="24" t="n">
        <v>1</v>
      </c>
      <c r="AD53" s="23" t="n">
        <v>10</v>
      </c>
      <c r="AE53" s="51" t="s">
        <v>329</v>
      </c>
      <c r="AF53" s="11" t="n">
        <f aca="false">41.8</f>
        <v>41.8</v>
      </c>
      <c r="AG53" s="51"/>
      <c r="AH53" s="11"/>
      <c r="AI53" s="12" t="n">
        <v>1</v>
      </c>
      <c r="AJ53" s="11" t="n">
        <f aca="false">IF(AI53&lt;100%,0,5)</f>
        <v>5</v>
      </c>
      <c r="AK53" s="22"/>
      <c r="AL53" s="23"/>
      <c r="AM53" s="22"/>
      <c r="AN53" s="23"/>
      <c r="AO53" s="22"/>
      <c r="AP53" s="23"/>
      <c r="AQ53" s="22"/>
      <c r="AR53" s="23"/>
      <c r="AS53" s="22" t="n">
        <v>0</v>
      </c>
      <c r="AT53" s="23" t="n">
        <v>0</v>
      </c>
      <c r="AU53" s="22" t="n">
        <v>0</v>
      </c>
      <c r="AV53" s="23"/>
      <c r="AW53" s="22"/>
      <c r="AX53" s="23"/>
      <c r="AY53" s="22"/>
      <c r="AZ53" s="23"/>
      <c r="BA53" s="22"/>
      <c r="BB53" s="23"/>
      <c r="BC53" s="22"/>
      <c r="BD53" s="23"/>
      <c r="BE53" s="22" t="n">
        <v>1</v>
      </c>
      <c r="BF53" s="23" t="n">
        <f aca="false">BE53*1</f>
        <v>1</v>
      </c>
      <c r="BG53" s="22" t="n">
        <v>0</v>
      </c>
      <c r="BH53" s="23" t="n">
        <f aca="false">BG53*1</f>
        <v>0</v>
      </c>
      <c r="BI53" s="22" t="n">
        <v>0</v>
      </c>
      <c r="BJ53" s="23" t="n">
        <f aca="false">BI53*2</f>
        <v>0</v>
      </c>
      <c r="BK53" s="22" t="n">
        <v>2</v>
      </c>
      <c r="BL53" s="23" t="n">
        <f aca="false">BK53*0.5</f>
        <v>1</v>
      </c>
      <c r="BM53" s="22" t="n">
        <v>0</v>
      </c>
      <c r="BN53" s="23" t="n">
        <v>0</v>
      </c>
      <c r="BO53" s="22"/>
      <c r="BP53" s="52"/>
      <c r="BQ53" s="22"/>
      <c r="BR53" s="52"/>
      <c r="BS53" s="22"/>
      <c r="BT53" s="23"/>
      <c r="BU53" s="22"/>
      <c r="BV53" s="52"/>
      <c r="BW53" s="22"/>
      <c r="BX53" s="23"/>
      <c r="BY53" s="22"/>
      <c r="BZ53" s="52"/>
      <c r="CA53" s="22"/>
      <c r="CB53" s="52"/>
      <c r="CC53" s="22"/>
      <c r="CD53" s="52"/>
      <c r="CE53" s="22"/>
      <c r="CF53" s="52"/>
      <c r="CG53" s="22"/>
      <c r="CH53" s="23"/>
      <c r="CI53" s="22" t="n">
        <v>0</v>
      </c>
      <c r="CJ53" s="53" t="n">
        <f aca="false">CI53</f>
        <v>0</v>
      </c>
      <c r="CK53" s="22"/>
      <c r="CL53" s="52"/>
      <c r="CM53" s="22" t="n">
        <v>0</v>
      </c>
      <c r="CN53" s="53" t="n">
        <f aca="false">CM53</f>
        <v>0</v>
      </c>
      <c r="CO53" s="26" t="n">
        <f aca="false">H53+J53+L53+N53+P53+R53+T53+V53+X53+Z53+AB53+AD53+AF53+AH53+AJ53+AL53+AN53+AP53+AR53+AT53+AV53+AX53+AZ53+BB53+BD53+BF53+BH53+BJ53+BL53+BN53+BP53+BR53+BT53+BV53+BX53+BZ53+CB53+CD53+CF53+CH53+CJ53+CL53+CN53</f>
        <v>58.8</v>
      </c>
    </row>
    <row r="54" customFormat="false" ht="45" hidden="false" customHeight="true" outlineLevel="0" collapsed="false">
      <c r="A54" s="7" t="n">
        <v>169</v>
      </c>
      <c r="B54" s="21" t="s">
        <v>330</v>
      </c>
      <c r="C54" s="42" t="s">
        <v>331</v>
      </c>
      <c r="D54" s="42" t="s">
        <v>332</v>
      </c>
      <c r="E54" s="21" t="s">
        <v>59</v>
      </c>
      <c r="F54" s="21" t="s">
        <v>112</v>
      </c>
      <c r="G54" s="22"/>
      <c r="H54" s="23"/>
      <c r="I54" s="22"/>
      <c r="J54" s="23"/>
      <c r="K54" s="50"/>
      <c r="L54" s="50"/>
      <c r="M54" s="50"/>
      <c r="N54" s="50"/>
      <c r="O54" s="50"/>
      <c r="P54" s="50"/>
      <c r="Q54" s="50"/>
      <c r="R54" s="50"/>
      <c r="S54" s="22" t="n">
        <v>0</v>
      </c>
      <c r="T54" s="23" t="n">
        <v>0</v>
      </c>
      <c r="U54" s="22" t="n">
        <v>0.5</v>
      </c>
      <c r="V54" s="23" t="n">
        <f aca="false">U54*2</f>
        <v>1</v>
      </c>
      <c r="W54" s="50"/>
      <c r="X54" s="50"/>
      <c r="Y54" s="50"/>
      <c r="Z54" s="50"/>
      <c r="AA54" s="12" t="n">
        <v>0</v>
      </c>
      <c r="AB54" s="11" t="n">
        <f aca="false">IF(AA54&lt;51%,0,IF(AA54&lt;61%,5,IF(AA54&lt;71%,7,9)))</f>
        <v>0</v>
      </c>
      <c r="AC54" s="24" t="n">
        <v>1</v>
      </c>
      <c r="AD54" s="23" t="n">
        <v>10</v>
      </c>
      <c r="AE54" s="51" t="s">
        <v>333</v>
      </c>
      <c r="AF54" s="11" t="n">
        <v>22.4</v>
      </c>
      <c r="AG54" s="51"/>
      <c r="AH54" s="11"/>
      <c r="AI54" s="12" t="n">
        <v>1</v>
      </c>
      <c r="AJ54" s="11" t="n">
        <f aca="false">IF(AI54&lt;100%,0,5)</f>
        <v>5</v>
      </c>
      <c r="AK54" s="22"/>
      <c r="AL54" s="23"/>
      <c r="AM54" s="51"/>
      <c r="AN54" s="11" t="n">
        <v>30</v>
      </c>
      <c r="AO54" s="51"/>
      <c r="AP54" s="11" t="n">
        <v>6</v>
      </c>
      <c r="AQ54" s="51"/>
      <c r="AR54" s="11"/>
      <c r="AS54" s="22" t="n">
        <v>0</v>
      </c>
      <c r="AT54" s="23" t="n">
        <v>0</v>
      </c>
      <c r="AU54" s="22" t="n">
        <v>0</v>
      </c>
      <c r="AV54" s="23"/>
      <c r="AW54" s="22"/>
      <c r="AX54" s="23"/>
      <c r="AY54" s="22"/>
      <c r="AZ54" s="23"/>
      <c r="BA54" s="22"/>
      <c r="BB54" s="23"/>
      <c r="BC54" s="22" t="s">
        <v>191</v>
      </c>
      <c r="BD54" s="23" t="n">
        <f aca="false">2*1</f>
        <v>2</v>
      </c>
      <c r="BE54" s="22" t="n">
        <v>12</v>
      </c>
      <c r="BF54" s="23" t="n">
        <f aca="false">BE54*1</f>
        <v>12</v>
      </c>
      <c r="BG54" s="22" t="n">
        <v>0</v>
      </c>
      <c r="BH54" s="23" t="n">
        <f aca="false">BG54*1</f>
        <v>0</v>
      </c>
      <c r="BI54" s="22" t="n">
        <v>0</v>
      </c>
      <c r="BJ54" s="23" t="n">
        <f aca="false">BI54*2</f>
        <v>0</v>
      </c>
      <c r="BK54" s="22" t="n">
        <v>0</v>
      </c>
      <c r="BL54" s="23" t="n">
        <f aca="false">BK54*0.5</f>
        <v>0</v>
      </c>
      <c r="BM54" s="22" t="n">
        <v>0</v>
      </c>
      <c r="BN54" s="23" t="n">
        <v>0</v>
      </c>
      <c r="BO54" s="22"/>
      <c r="BP54" s="52"/>
      <c r="BQ54" s="22"/>
      <c r="BR54" s="52"/>
      <c r="BS54" s="22"/>
      <c r="BT54" s="23"/>
      <c r="BU54" s="22"/>
      <c r="BV54" s="52"/>
      <c r="BW54" s="22"/>
      <c r="BX54" s="23"/>
      <c r="BY54" s="22"/>
      <c r="BZ54" s="52"/>
      <c r="CA54" s="22"/>
      <c r="CB54" s="52"/>
      <c r="CC54" s="22"/>
      <c r="CD54" s="52"/>
      <c r="CE54" s="22"/>
      <c r="CF54" s="52"/>
      <c r="CG54" s="22" t="s">
        <v>308</v>
      </c>
      <c r="CH54" s="23" t="n">
        <v>8</v>
      </c>
      <c r="CI54" s="22" t="n">
        <v>0</v>
      </c>
      <c r="CJ54" s="53" t="n">
        <f aca="false">CI54</f>
        <v>0</v>
      </c>
      <c r="CK54" s="22"/>
      <c r="CL54" s="52"/>
      <c r="CM54" s="22" t="n">
        <v>0</v>
      </c>
      <c r="CN54" s="53" t="n">
        <f aca="false">CM54</f>
        <v>0</v>
      </c>
      <c r="CO54" s="26" t="n">
        <f aca="false">H54+J54+L54+N54+P54+R54+T54+V54+X54+Z54+AB54+AD54+AF54+AH54+AJ54+AL54+AN54+AP54+AR54+AT54+AV54+AX54+AZ54+BB54+BD54+BF54+BH54+BJ54+BL54+BN54+BP54+BR54+BT54+BV54+BX54+BZ54+CB54+CD54+CF54+CH54+CJ54+CL54+CN54</f>
        <v>96.4</v>
      </c>
    </row>
    <row r="55" customFormat="false" ht="45" hidden="false" customHeight="true" outlineLevel="0" collapsed="false">
      <c r="A55" s="7" t="n">
        <v>138</v>
      </c>
      <c r="B55" s="21" t="s">
        <v>334</v>
      </c>
      <c r="C55" s="42" t="s">
        <v>335</v>
      </c>
      <c r="D55" s="42" t="s">
        <v>336</v>
      </c>
      <c r="E55" s="21" t="s">
        <v>68</v>
      </c>
      <c r="F55" s="21" t="s">
        <v>108</v>
      </c>
      <c r="G55" s="22"/>
      <c r="H55" s="23"/>
      <c r="I55" s="22"/>
      <c r="J55" s="23"/>
      <c r="K55" s="50"/>
      <c r="L55" s="57"/>
      <c r="M55" s="50"/>
      <c r="N55" s="57"/>
      <c r="O55" s="50"/>
      <c r="P55" s="50"/>
      <c r="Q55" s="50"/>
      <c r="R55" s="50"/>
      <c r="S55" s="22" t="n">
        <v>0</v>
      </c>
      <c r="T55" s="23" t="n">
        <v>0</v>
      </c>
      <c r="U55" s="22" t="n">
        <v>0</v>
      </c>
      <c r="V55" s="23" t="n">
        <f aca="false">U55*2</f>
        <v>0</v>
      </c>
      <c r="W55" s="50"/>
      <c r="X55" s="50"/>
      <c r="Y55" s="50"/>
      <c r="Z55" s="50"/>
      <c r="AA55" s="12" t="n">
        <v>0.85</v>
      </c>
      <c r="AB55" s="11" t="n">
        <f aca="false">IF(AA55&lt;51%,0,IF(AA55&lt;61%,5,IF(AA55&lt;71%,7,9)))</f>
        <v>9</v>
      </c>
      <c r="AC55" s="24" t="n">
        <v>1</v>
      </c>
      <c r="AD55" s="23" t="n">
        <v>10</v>
      </c>
      <c r="AE55" s="51" t="s">
        <v>337</v>
      </c>
      <c r="AF55" s="11" t="n">
        <v>14.6</v>
      </c>
      <c r="AG55" s="51"/>
      <c r="AH55" s="11"/>
      <c r="AI55" s="12" t="n">
        <v>1</v>
      </c>
      <c r="AJ55" s="11" t="n">
        <f aca="false">IF(AI55&lt;100%,0,5)</f>
        <v>5</v>
      </c>
      <c r="AK55" s="22"/>
      <c r="AL55" s="23"/>
      <c r="AM55" s="51"/>
      <c r="AN55" s="11" t="n">
        <v>20</v>
      </c>
      <c r="AO55" s="51"/>
      <c r="AP55" s="11" t="n">
        <v>7.17</v>
      </c>
      <c r="AQ55" s="51"/>
      <c r="AR55" s="11"/>
      <c r="AS55" s="22" t="n">
        <v>0</v>
      </c>
      <c r="AT55" s="23" t="n">
        <v>0</v>
      </c>
      <c r="AU55" s="22" t="n">
        <v>116280</v>
      </c>
      <c r="AV55" s="23" t="n">
        <v>2</v>
      </c>
      <c r="AW55" s="22"/>
      <c r="AX55" s="23"/>
      <c r="AY55" s="22" t="s">
        <v>269</v>
      </c>
      <c r="AZ55" s="23" t="n">
        <v>3</v>
      </c>
      <c r="BA55" s="22"/>
      <c r="BB55" s="23"/>
      <c r="BC55" s="22" t="s">
        <v>269</v>
      </c>
      <c r="BD55" s="23" t="n">
        <v>1</v>
      </c>
      <c r="BE55" s="22" t="n">
        <v>1</v>
      </c>
      <c r="BF55" s="23" t="n">
        <f aca="false">BE55*1</f>
        <v>1</v>
      </c>
      <c r="BG55" s="22" t="n">
        <v>0</v>
      </c>
      <c r="BH55" s="23" t="n">
        <f aca="false">BG55*1</f>
        <v>0</v>
      </c>
      <c r="BI55" s="22" t="n">
        <v>0</v>
      </c>
      <c r="BJ55" s="23" t="n">
        <f aca="false">BI55*2</f>
        <v>0</v>
      </c>
      <c r="BK55" s="22" t="n">
        <v>2</v>
      </c>
      <c r="BL55" s="23" t="n">
        <f aca="false">BK55*0.5</f>
        <v>1</v>
      </c>
      <c r="BM55" s="22" t="n">
        <v>0</v>
      </c>
      <c r="BN55" s="23" t="n">
        <v>0</v>
      </c>
      <c r="BO55" s="22"/>
      <c r="BP55" s="52"/>
      <c r="BQ55" s="22"/>
      <c r="BR55" s="52"/>
      <c r="BS55" s="22"/>
      <c r="BT55" s="23"/>
      <c r="BU55" s="22"/>
      <c r="BV55" s="52"/>
      <c r="BW55" s="22"/>
      <c r="BX55" s="23"/>
      <c r="BY55" s="22"/>
      <c r="BZ55" s="52"/>
      <c r="CA55" s="22"/>
      <c r="CB55" s="52"/>
      <c r="CC55" s="22"/>
      <c r="CD55" s="52"/>
      <c r="CE55" s="22"/>
      <c r="CF55" s="52"/>
      <c r="CG55" s="22"/>
      <c r="CH55" s="23"/>
      <c r="CI55" s="22" t="n">
        <v>0</v>
      </c>
      <c r="CJ55" s="53" t="n">
        <f aca="false">CI55</f>
        <v>0</v>
      </c>
      <c r="CK55" s="22"/>
      <c r="CL55" s="52"/>
      <c r="CM55" s="22" t="n">
        <v>0</v>
      </c>
      <c r="CN55" s="53" t="n">
        <f aca="false">CM55</f>
        <v>0</v>
      </c>
      <c r="CO55" s="26" t="n">
        <f aca="false">H55+J55+L55+N55+P55+R55+T55+V55+X55+Z55+AB55+AD55+AF55+AH55+AJ55+AL55+AN55+AP55+AR55+AT55+AV55+AX55+AZ55+BB55+BD55+BF55+BH55+BJ55+BL55+BN55+BP55+BR55+BT55+BV55+BX55+BZ55+CB55+CD55+CF55+CH55+CJ55+CL55+CN55</f>
        <v>73.77</v>
      </c>
    </row>
    <row r="56" customFormat="false" ht="45" hidden="false" customHeight="true" outlineLevel="0" collapsed="false">
      <c r="A56" s="7" t="n">
        <v>65</v>
      </c>
      <c r="B56" s="21" t="s">
        <v>338</v>
      </c>
      <c r="C56" s="42" t="s">
        <v>339</v>
      </c>
      <c r="D56" s="42" t="s">
        <v>340</v>
      </c>
      <c r="E56" s="21" t="s">
        <v>83</v>
      </c>
      <c r="F56" s="21" t="s">
        <v>84</v>
      </c>
      <c r="G56" s="22"/>
      <c r="H56" s="23"/>
      <c r="I56" s="22"/>
      <c r="J56" s="23"/>
      <c r="K56" s="50"/>
      <c r="L56" s="50"/>
      <c r="M56" s="50"/>
      <c r="N56" s="50"/>
      <c r="O56" s="50"/>
      <c r="P56" s="50"/>
      <c r="Q56" s="50"/>
      <c r="R56" s="50"/>
      <c r="S56" s="22" t="n">
        <v>0</v>
      </c>
      <c r="T56" s="23" t="n">
        <v>0</v>
      </c>
      <c r="U56" s="22" t="n">
        <v>0</v>
      </c>
      <c r="V56" s="23" t="n">
        <f aca="false">U56*2</f>
        <v>0</v>
      </c>
      <c r="W56" s="50"/>
      <c r="X56" s="50"/>
      <c r="Y56" s="50"/>
      <c r="Z56" s="50"/>
      <c r="AA56" s="12" t="n">
        <v>0.7</v>
      </c>
      <c r="AB56" s="11" t="n">
        <f aca="false">IF(AA56&lt;51%,0,IF(AA56&lt;61%,5,IF(AA56&lt;71%,7,9)))</f>
        <v>7</v>
      </c>
      <c r="AC56" s="56" t="n">
        <v>0</v>
      </c>
      <c r="AD56" s="23" t="n">
        <v>0</v>
      </c>
      <c r="AE56" s="51" t="s">
        <v>315</v>
      </c>
      <c r="AF56" s="11" t="n">
        <v>20.6</v>
      </c>
      <c r="AG56" s="51"/>
      <c r="AH56" s="11"/>
      <c r="AI56" s="12" t="n">
        <v>0</v>
      </c>
      <c r="AJ56" s="11" t="n">
        <f aca="false">IF(AI56&lt;100%,0,5)</f>
        <v>0</v>
      </c>
      <c r="AK56" s="22"/>
      <c r="AL56" s="23"/>
      <c r="AM56" s="51"/>
      <c r="AN56" s="11"/>
      <c r="AO56" s="51"/>
      <c r="AP56" s="11" t="n">
        <v>3</v>
      </c>
      <c r="AQ56" s="51"/>
      <c r="AR56" s="11"/>
      <c r="AS56" s="22" t="n">
        <v>0</v>
      </c>
      <c r="AT56" s="23" t="n">
        <v>0</v>
      </c>
      <c r="AU56" s="22" t="n">
        <v>248520</v>
      </c>
      <c r="AV56" s="23" t="n">
        <v>4</v>
      </c>
      <c r="AW56" s="22"/>
      <c r="AX56" s="23"/>
      <c r="AY56" s="22"/>
      <c r="AZ56" s="23"/>
      <c r="BA56" s="22"/>
      <c r="BB56" s="23"/>
      <c r="BC56" s="22"/>
      <c r="BD56" s="23"/>
      <c r="BE56" s="22" t="n">
        <v>0</v>
      </c>
      <c r="BF56" s="23" t="n">
        <f aca="false">BE56*1</f>
        <v>0</v>
      </c>
      <c r="BG56" s="22" t="n">
        <v>1</v>
      </c>
      <c r="BH56" s="23" t="n">
        <f aca="false">BG56*1</f>
        <v>1</v>
      </c>
      <c r="BI56" s="22" t="n">
        <v>0</v>
      </c>
      <c r="BJ56" s="23" t="n">
        <f aca="false">BI56*2</f>
        <v>0</v>
      </c>
      <c r="BK56" s="22" t="n">
        <v>0</v>
      </c>
      <c r="BL56" s="23" t="n">
        <f aca="false">BK56*0.5</f>
        <v>0</v>
      </c>
      <c r="BM56" s="22" t="n">
        <v>0</v>
      </c>
      <c r="BN56" s="23" t="n">
        <v>0</v>
      </c>
      <c r="BO56" s="22"/>
      <c r="BP56" s="52"/>
      <c r="BQ56" s="22"/>
      <c r="BR56" s="52"/>
      <c r="BS56" s="22"/>
      <c r="BT56" s="23"/>
      <c r="BU56" s="22"/>
      <c r="BV56" s="52"/>
      <c r="BW56" s="22"/>
      <c r="BX56" s="23"/>
      <c r="BY56" s="22"/>
      <c r="BZ56" s="52"/>
      <c r="CA56" s="22"/>
      <c r="CB56" s="23" t="n">
        <v>10</v>
      </c>
      <c r="CC56" s="22"/>
      <c r="CD56" s="52"/>
      <c r="CE56" s="22"/>
      <c r="CF56" s="52"/>
      <c r="CG56" s="22"/>
      <c r="CH56" s="23"/>
      <c r="CI56" s="22" t="n">
        <v>0</v>
      </c>
      <c r="CJ56" s="53" t="n">
        <f aca="false">CI56</f>
        <v>0</v>
      </c>
      <c r="CK56" s="22"/>
      <c r="CL56" s="52"/>
      <c r="CM56" s="22" t="n">
        <v>0</v>
      </c>
      <c r="CN56" s="53" t="n">
        <f aca="false">CM56</f>
        <v>0</v>
      </c>
      <c r="CO56" s="26" t="n">
        <f aca="false">H56+J56+L56+N56+P56+R56+T56+V56+X56+Z56+AB56+AD56+AF56+AH56+AJ56+AL56+AN56+AP56+AR56+AT56+AV56+AX56+AZ56+BB56+BD56+BF56+BH56+BJ56+BL56+BN56+BP56+BR56+BT56+BV56+BX56+BZ56+CB56+CD56+CF56+CH56+CJ56+CL56+CN56</f>
        <v>45.6</v>
      </c>
    </row>
    <row r="57" customFormat="false" ht="45" hidden="false" customHeight="true" outlineLevel="0" collapsed="false">
      <c r="A57" s="7" t="n">
        <v>66</v>
      </c>
      <c r="B57" s="21" t="s">
        <v>341</v>
      </c>
      <c r="C57" s="42" t="s">
        <v>342</v>
      </c>
      <c r="D57" s="42" t="s">
        <v>343</v>
      </c>
      <c r="E57" s="21" t="s">
        <v>83</v>
      </c>
      <c r="F57" s="21" t="s">
        <v>84</v>
      </c>
      <c r="G57" s="22"/>
      <c r="H57" s="23"/>
      <c r="I57" s="22"/>
      <c r="J57" s="23"/>
      <c r="K57" s="50"/>
      <c r="L57" s="50"/>
      <c r="M57" s="50"/>
      <c r="N57" s="50"/>
      <c r="O57" s="50"/>
      <c r="P57" s="50"/>
      <c r="Q57" s="50"/>
      <c r="R57" s="50"/>
      <c r="S57" s="22" t="n">
        <v>0</v>
      </c>
      <c r="T57" s="23" t="n">
        <v>0</v>
      </c>
      <c r="U57" s="22" t="n">
        <v>0</v>
      </c>
      <c r="V57" s="23" t="n">
        <f aca="false">U57*2</f>
        <v>0</v>
      </c>
      <c r="W57" s="50"/>
      <c r="X57" s="50"/>
      <c r="Y57" s="50"/>
      <c r="Z57" s="50"/>
      <c r="AA57" s="12" t="n">
        <v>0.78</v>
      </c>
      <c r="AB57" s="11" t="n">
        <f aca="false">IF(AA57&lt;51%,0,IF(AA57&lt;61%,5,IF(AA57&lt;71%,7,9)))</f>
        <v>9</v>
      </c>
      <c r="AC57" s="24" t="n">
        <v>1</v>
      </c>
      <c r="AD57" s="23" t="n">
        <v>10</v>
      </c>
      <c r="AE57" s="51"/>
      <c r="AF57" s="11"/>
      <c r="AG57" s="51" t="s">
        <v>344</v>
      </c>
      <c r="AH57" s="11" t="n">
        <v>7.2</v>
      </c>
      <c r="AI57" s="12" t="n">
        <v>0</v>
      </c>
      <c r="AJ57" s="11" t="n">
        <f aca="false">IF(AI57&lt;100%,0,5)</f>
        <v>0</v>
      </c>
      <c r="AK57" s="22"/>
      <c r="AL57" s="23"/>
      <c r="AM57" s="51"/>
      <c r="AN57" s="11" t="n">
        <v>13.3</v>
      </c>
      <c r="AO57" s="51"/>
      <c r="AP57" s="11" t="n">
        <v>6</v>
      </c>
      <c r="AQ57" s="51"/>
      <c r="AR57" s="11"/>
      <c r="AS57" s="22" t="n">
        <v>0</v>
      </c>
      <c r="AT57" s="23" t="n">
        <v>0</v>
      </c>
      <c r="AU57" s="22" t="n">
        <v>0</v>
      </c>
      <c r="AV57" s="23" t="n">
        <v>0</v>
      </c>
      <c r="AW57" s="22"/>
      <c r="AX57" s="23"/>
      <c r="AY57" s="22"/>
      <c r="AZ57" s="23"/>
      <c r="BA57" s="22"/>
      <c r="BB57" s="23"/>
      <c r="BC57" s="22"/>
      <c r="BD57" s="23"/>
      <c r="BE57" s="22" t="n">
        <v>0</v>
      </c>
      <c r="BF57" s="23" t="n">
        <f aca="false">BE57*1</f>
        <v>0</v>
      </c>
      <c r="BG57" s="22" t="n">
        <v>0</v>
      </c>
      <c r="BH57" s="23" t="n">
        <f aca="false">BG57*1</f>
        <v>0</v>
      </c>
      <c r="BI57" s="22" t="n">
        <v>0</v>
      </c>
      <c r="BJ57" s="23" t="n">
        <f aca="false">BI57*2</f>
        <v>0</v>
      </c>
      <c r="BK57" s="22" t="n">
        <v>0</v>
      </c>
      <c r="BL57" s="23" t="n">
        <f aca="false">BK57*0.5</f>
        <v>0</v>
      </c>
      <c r="BM57" s="22" t="n">
        <v>0</v>
      </c>
      <c r="BN57" s="23" t="n">
        <v>0</v>
      </c>
      <c r="BO57" s="22"/>
      <c r="BP57" s="52"/>
      <c r="BQ57" s="22"/>
      <c r="BR57" s="52"/>
      <c r="BS57" s="22"/>
      <c r="BT57" s="23"/>
      <c r="BU57" s="22"/>
      <c r="BV57" s="52"/>
      <c r="BW57" s="22"/>
      <c r="BX57" s="23"/>
      <c r="BY57" s="22"/>
      <c r="BZ57" s="52"/>
      <c r="CA57" s="22"/>
      <c r="CB57" s="23" t="n">
        <v>25</v>
      </c>
      <c r="CC57" s="22"/>
      <c r="CD57" s="52"/>
      <c r="CE57" s="22"/>
      <c r="CF57" s="52"/>
      <c r="CG57" s="22"/>
      <c r="CH57" s="23"/>
      <c r="CI57" s="22" t="n">
        <v>0</v>
      </c>
      <c r="CJ57" s="53" t="n">
        <f aca="false">CI57</f>
        <v>0</v>
      </c>
      <c r="CK57" s="22"/>
      <c r="CL57" s="52"/>
      <c r="CM57" s="22" t="n">
        <v>0</v>
      </c>
      <c r="CN57" s="53" t="n">
        <f aca="false">CM57</f>
        <v>0</v>
      </c>
      <c r="CO57" s="26" t="n">
        <f aca="false">H57+J57+L57+N57+P57+R57+T57+V57+X57+Z57+AB57+AD57+AF57+AH57+AJ57+AL57+AN57+AP57+AR57+AT57+AV57+AX57+AZ57+BB57+BD57+BF57+BH57+BJ57+BL57+BN57+BP57+BR57+BT57+BV57+BX57+BZ57+CB57+CD57+CF57+CH57+CJ57+CL57+CN57</f>
        <v>70.5</v>
      </c>
    </row>
    <row r="58" customFormat="false" ht="45" hidden="false" customHeight="true" outlineLevel="0" collapsed="false">
      <c r="A58" s="7" t="n">
        <v>42</v>
      </c>
      <c r="B58" s="21" t="s">
        <v>345</v>
      </c>
      <c r="C58" s="42" t="s">
        <v>346</v>
      </c>
      <c r="D58" s="42"/>
      <c r="E58" s="21" t="s">
        <v>68</v>
      </c>
      <c r="F58" s="21" t="s">
        <v>69</v>
      </c>
      <c r="G58" s="22"/>
      <c r="H58" s="23"/>
      <c r="I58" s="22"/>
      <c r="J58" s="23" t="n">
        <v>2</v>
      </c>
      <c r="K58" s="50"/>
      <c r="L58" s="57"/>
      <c r="M58" s="50"/>
      <c r="N58" s="57"/>
      <c r="O58" s="50"/>
      <c r="P58" s="50"/>
      <c r="Q58" s="50"/>
      <c r="R58" s="50"/>
      <c r="S58" s="22" t="n">
        <v>0</v>
      </c>
      <c r="T58" s="23" t="n">
        <v>0</v>
      </c>
      <c r="U58" s="22" t="n">
        <v>0</v>
      </c>
      <c r="V58" s="23" t="n">
        <f aca="false">U58*2</f>
        <v>0</v>
      </c>
      <c r="W58" s="50"/>
      <c r="X58" s="50"/>
      <c r="Y58" s="50"/>
      <c r="Z58" s="50"/>
      <c r="AA58" s="12" t="n">
        <v>0.56</v>
      </c>
      <c r="AB58" s="11" t="n">
        <f aca="false">IF(AA58&lt;51%,0,IF(AA58&lt;61%,5,IF(AA58&lt;71%,7,9)))</f>
        <v>5</v>
      </c>
      <c r="AC58" s="24" t="n">
        <v>1</v>
      </c>
      <c r="AD58" s="23" t="n">
        <v>10</v>
      </c>
      <c r="AE58" s="51" t="s">
        <v>347</v>
      </c>
      <c r="AF58" s="11" t="n">
        <v>24.1</v>
      </c>
      <c r="AG58" s="51"/>
      <c r="AH58" s="11"/>
      <c r="AI58" s="12" t="n">
        <v>0</v>
      </c>
      <c r="AJ58" s="11" t="n">
        <f aca="false">IF(AI58&lt;100%,0,5)</f>
        <v>0</v>
      </c>
      <c r="AK58" s="22"/>
      <c r="AL58" s="23"/>
      <c r="AM58" s="22"/>
      <c r="AN58" s="23"/>
      <c r="AO58" s="22"/>
      <c r="AP58" s="23"/>
      <c r="AQ58" s="22"/>
      <c r="AR58" s="23"/>
      <c r="AS58" s="22" t="n">
        <v>0</v>
      </c>
      <c r="AT58" s="23" t="n">
        <v>0</v>
      </c>
      <c r="AU58" s="22" t="n">
        <v>0</v>
      </c>
      <c r="AV58" s="23"/>
      <c r="AW58" s="22"/>
      <c r="AX58" s="23"/>
      <c r="AY58" s="22"/>
      <c r="AZ58" s="23"/>
      <c r="BA58" s="22"/>
      <c r="BB58" s="23"/>
      <c r="BC58" s="22"/>
      <c r="BD58" s="23"/>
      <c r="BE58" s="22" t="n">
        <v>0</v>
      </c>
      <c r="BF58" s="23" t="n">
        <f aca="false">BE58*1</f>
        <v>0</v>
      </c>
      <c r="BG58" s="22" t="n">
        <v>0</v>
      </c>
      <c r="BH58" s="23" t="n">
        <f aca="false">BG58*1</f>
        <v>0</v>
      </c>
      <c r="BI58" s="22" t="n">
        <v>0</v>
      </c>
      <c r="BJ58" s="23" t="n">
        <f aca="false">BI58*2</f>
        <v>0</v>
      </c>
      <c r="BK58" s="22" t="n">
        <v>0</v>
      </c>
      <c r="BL58" s="23" t="n">
        <f aca="false">BK58*0.5</f>
        <v>0</v>
      </c>
      <c r="BM58" s="22" t="n">
        <v>0</v>
      </c>
      <c r="BN58" s="23" t="n">
        <v>0</v>
      </c>
      <c r="BO58" s="22"/>
      <c r="BP58" s="52"/>
      <c r="BQ58" s="22"/>
      <c r="BR58" s="52"/>
      <c r="BS58" s="22"/>
      <c r="BT58" s="23"/>
      <c r="BU58" s="22"/>
      <c r="BV58" s="52"/>
      <c r="BW58" s="22"/>
      <c r="BX58" s="23"/>
      <c r="BY58" s="22"/>
      <c r="BZ58" s="52"/>
      <c r="CA58" s="22"/>
      <c r="CB58" s="23"/>
      <c r="CC58" s="22"/>
      <c r="CD58" s="52"/>
      <c r="CE58" s="22"/>
      <c r="CF58" s="52"/>
      <c r="CG58" s="22"/>
      <c r="CH58" s="23"/>
      <c r="CI58" s="22" t="n">
        <v>0</v>
      </c>
      <c r="CJ58" s="53" t="n">
        <f aca="false">CI58</f>
        <v>0</v>
      </c>
      <c r="CK58" s="22"/>
      <c r="CL58" s="52"/>
      <c r="CM58" s="22" t="n">
        <v>0</v>
      </c>
      <c r="CN58" s="53" t="n">
        <f aca="false">CM58</f>
        <v>0</v>
      </c>
      <c r="CO58" s="26" t="n">
        <f aca="false">H58+J58+L58+N58+P58+R58+T58+V58+X58+Z58+AB58+AD58+AF58+AH58+AJ58+AL58+AN58+AP58+AR58+AT58+AV58+AX58+AZ58+BB58+BD58+BF58+BH58+BJ58+BL58+BN58+BP58+BR58+BT58+BV58+BX58+BZ58+CB58+CD58+CF58+CH58+CJ58+CL58+CN58</f>
        <v>41.1</v>
      </c>
    </row>
    <row r="59" customFormat="false" ht="45" hidden="false" customHeight="true" outlineLevel="0" collapsed="false">
      <c r="A59" s="7" t="n">
        <v>139</v>
      </c>
      <c r="B59" s="21" t="s">
        <v>348</v>
      </c>
      <c r="C59" s="42" t="s">
        <v>349</v>
      </c>
      <c r="D59" s="42" t="s">
        <v>350</v>
      </c>
      <c r="E59" s="21" t="s">
        <v>68</v>
      </c>
      <c r="F59" s="21" t="s">
        <v>108</v>
      </c>
      <c r="G59" s="22"/>
      <c r="H59" s="23"/>
      <c r="I59" s="22"/>
      <c r="J59" s="23" t="n">
        <v>3</v>
      </c>
      <c r="K59" s="50"/>
      <c r="L59" s="57"/>
      <c r="M59" s="50"/>
      <c r="N59" s="57"/>
      <c r="O59" s="50"/>
      <c r="P59" s="50"/>
      <c r="Q59" s="50"/>
      <c r="R59" s="50"/>
      <c r="S59" s="22" t="n">
        <v>0</v>
      </c>
      <c r="T59" s="23" t="n">
        <v>0</v>
      </c>
      <c r="U59" s="22" t="n">
        <v>0</v>
      </c>
      <c r="V59" s="23" t="n">
        <f aca="false">U59*2</f>
        <v>0</v>
      </c>
      <c r="W59" s="50"/>
      <c r="X59" s="50"/>
      <c r="Y59" s="50"/>
      <c r="Z59" s="50"/>
      <c r="AA59" s="12" t="n">
        <v>0</v>
      </c>
      <c r="AB59" s="11" t="n">
        <f aca="false">IF(AA59&lt;51%,0,IF(AA59&lt;61%,5,IF(AA59&lt;71%,7,9)))</f>
        <v>0</v>
      </c>
      <c r="AC59" s="58" t="n">
        <v>0.71</v>
      </c>
      <c r="AD59" s="23" t="n">
        <v>-20</v>
      </c>
      <c r="AE59" s="51"/>
      <c r="AF59" s="11"/>
      <c r="AG59" s="51"/>
      <c r="AH59" s="11"/>
      <c r="AI59" s="12" t="n">
        <v>1</v>
      </c>
      <c r="AJ59" s="11" t="n">
        <f aca="false">IF(AI59&lt;100%,0,5)</f>
        <v>5</v>
      </c>
      <c r="AK59" s="22"/>
      <c r="AL59" s="23"/>
      <c r="AM59" s="22"/>
      <c r="AN59" s="23"/>
      <c r="AO59" s="22"/>
      <c r="AP59" s="23"/>
      <c r="AQ59" s="22"/>
      <c r="AR59" s="23"/>
      <c r="AS59" s="22" t="n">
        <v>0</v>
      </c>
      <c r="AT59" s="23" t="n">
        <v>0</v>
      </c>
      <c r="AU59" s="22" t="n">
        <v>0</v>
      </c>
      <c r="AV59" s="23"/>
      <c r="AW59" s="22"/>
      <c r="AX59" s="23"/>
      <c r="AY59" s="22"/>
      <c r="AZ59" s="23"/>
      <c r="BA59" s="22"/>
      <c r="BB59" s="23"/>
      <c r="BC59" s="22"/>
      <c r="BD59" s="23"/>
      <c r="BE59" s="22" t="n">
        <v>0</v>
      </c>
      <c r="BF59" s="23" t="n">
        <f aca="false">BE59*1</f>
        <v>0</v>
      </c>
      <c r="BG59" s="22" t="n">
        <v>0</v>
      </c>
      <c r="BH59" s="23" t="n">
        <f aca="false">BG59*1</f>
        <v>0</v>
      </c>
      <c r="BI59" s="22" t="n">
        <v>0</v>
      </c>
      <c r="BJ59" s="23" t="n">
        <f aca="false">BI59*2</f>
        <v>0</v>
      </c>
      <c r="BK59" s="22" t="n">
        <v>0</v>
      </c>
      <c r="BL59" s="23" t="n">
        <f aca="false">BK59*0.5</f>
        <v>0</v>
      </c>
      <c r="BM59" s="22" t="n">
        <v>0</v>
      </c>
      <c r="BN59" s="23" t="n">
        <v>0</v>
      </c>
      <c r="BO59" s="22"/>
      <c r="BP59" s="52"/>
      <c r="BQ59" s="22"/>
      <c r="BR59" s="52"/>
      <c r="BS59" s="22"/>
      <c r="BT59" s="23"/>
      <c r="BU59" s="22"/>
      <c r="BV59" s="52"/>
      <c r="BW59" s="22"/>
      <c r="BX59" s="23"/>
      <c r="BY59" s="22"/>
      <c r="BZ59" s="52"/>
      <c r="CA59" s="22"/>
      <c r="CB59" s="52"/>
      <c r="CC59" s="22"/>
      <c r="CD59" s="52"/>
      <c r="CE59" s="22"/>
      <c r="CF59" s="52"/>
      <c r="CG59" s="22"/>
      <c r="CH59" s="23"/>
      <c r="CI59" s="22" t="n">
        <v>0</v>
      </c>
      <c r="CJ59" s="53" t="n">
        <f aca="false">CI59</f>
        <v>0</v>
      </c>
      <c r="CK59" s="22"/>
      <c r="CL59" s="52"/>
      <c r="CM59" s="22" t="n">
        <v>0</v>
      </c>
      <c r="CN59" s="53" t="n">
        <f aca="false">CM59</f>
        <v>0</v>
      </c>
      <c r="CO59" s="26" t="n">
        <f aca="false">H59+J59+L59+N59+P59+R59+T59+V59+X59+Z59+AB59+AD59+AF59+AH59+AJ59+AL59+AN59+AP59+AR59+AT59+AV59+AX59+AZ59+BB59+BD59+BF59+BH59+BJ59+BL59+BN59+BP59+BR59+BT59+BV59+BX59+BZ59+CB59+CD59+CF59+CH59+CJ59+CL59+CN59</f>
        <v>-12</v>
      </c>
    </row>
    <row r="60" customFormat="false" ht="45" hidden="false" customHeight="true" outlineLevel="0" collapsed="false">
      <c r="A60" s="7" t="n">
        <v>122</v>
      </c>
      <c r="B60" s="21" t="s">
        <v>351</v>
      </c>
      <c r="C60" s="42" t="s">
        <v>352</v>
      </c>
      <c r="D60" s="42" t="s">
        <v>353</v>
      </c>
      <c r="E60" s="21" t="s">
        <v>68</v>
      </c>
      <c r="F60" s="21" t="s">
        <v>102</v>
      </c>
      <c r="G60" s="22"/>
      <c r="H60" s="23"/>
      <c r="I60" s="22"/>
      <c r="J60" s="23"/>
      <c r="K60" s="50"/>
      <c r="L60" s="57"/>
      <c r="M60" s="50"/>
      <c r="N60" s="57"/>
      <c r="O60" s="50"/>
      <c r="P60" s="50"/>
      <c r="Q60" s="50"/>
      <c r="R60" s="50"/>
      <c r="S60" s="22" t="n">
        <v>0</v>
      </c>
      <c r="T60" s="23" t="n">
        <v>0</v>
      </c>
      <c r="U60" s="22" t="n">
        <v>0</v>
      </c>
      <c r="V60" s="23" t="n">
        <f aca="false">U60*2</f>
        <v>0</v>
      </c>
      <c r="W60" s="50"/>
      <c r="X60" s="50"/>
      <c r="Y60" s="50"/>
      <c r="Z60" s="50"/>
      <c r="AA60" s="12" t="n">
        <v>0</v>
      </c>
      <c r="AB60" s="11" t="n">
        <f aca="false">IF(AA60&lt;51%,0,IF(AA60&lt;61%,5,IF(AA60&lt;71%,7,9)))</f>
        <v>0</v>
      </c>
      <c r="AC60" s="56" t="n">
        <v>0</v>
      </c>
      <c r="AD60" s="23" t="n">
        <v>0</v>
      </c>
      <c r="AE60" s="51"/>
      <c r="AF60" s="11"/>
      <c r="AG60" s="51"/>
      <c r="AH60" s="11"/>
      <c r="AI60" s="12" t="n">
        <v>0</v>
      </c>
      <c r="AJ60" s="11" t="n">
        <f aca="false">IF(AI60&lt;100%,0,5)</f>
        <v>0</v>
      </c>
      <c r="AK60" s="22"/>
      <c r="AL60" s="23"/>
      <c r="AM60" s="22"/>
      <c r="AN60" s="23"/>
      <c r="AO60" s="22"/>
      <c r="AP60" s="23"/>
      <c r="AQ60" s="22"/>
      <c r="AR60" s="23"/>
      <c r="AS60" s="22" t="n">
        <v>0</v>
      </c>
      <c r="AT60" s="23" t="n">
        <v>0</v>
      </c>
      <c r="AU60" s="22" t="n">
        <v>0</v>
      </c>
      <c r="AV60" s="23"/>
      <c r="AW60" s="22"/>
      <c r="AX60" s="23"/>
      <c r="AY60" s="22"/>
      <c r="AZ60" s="23"/>
      <c r="BA60" s="22"/>
      <c r="BB60" s="23"/>
      <c r="BC60" s="22"/>
      <c r="BD60" s="23"/>
      <c r="BE60" s="22" t="n">
        <v>0</v>
      </c>
      <c r="BF60" s="23" t="n">
        <f aca="false">BE60*1</f>
        <v>0</v>
      </c>
      <c r="BG60" s="22" t="n">
        <v>0</v>
      </c>
      <c r="BH60" s="23" t="n">
        <f aca="false">BG60*1</f>
        <v>0</v>
      </c>
      <c r="BI60" s="22" t="n">
        <v>0</v>
      </c>
      <c r="BJ60" s="23" t="n">
        <f aca="false">BI60*2</f>
        <v>0</v>
      </c>
      <c r="BK60" s="22" t="n">
        <v>0</v>
      </c>
      <c r="BL60" s="23" t="n">
        <f aca="false">BK60*0.5</f>
        <v>0</v>
      </c>
      <c r="BM60" s="22" t="n">
        <v>0</v>
      </c>
      <c r="BN60" s="23" t="n">
        <v>0</v>
      </c>
      <c r="BO60" s="22"/>
      <c r="BP60" s="52"/>
      <c r="BQ60" s="22"/>
      <c r="BR60" s="52"/>
      <c r="BS60" s="22"/>
      <c r="BT60" s="23"/>
      <c r="BU60" s="22"/>
      <c r="BV60" s="52"/>
      <c r="BW60" s="22"/>
      <c r="BX60" s="23"/>
      <c r="BY60" s="22"/>
      <c r="BZ60" s="52"/>
      <c r="CA60" s="22"/>
      <c r="CB60" s="52"/>
      <c r="CC60" s="22"/>
      <c r="CD60" s="52"/>
      <c r="CE60" s="22"/>
      <c r="CF60" s="52"/>
      <c r="CG60" s="22"/>
      <c r="CH60" s="23"/>
      <c r="CI60" s="22" t="n">
        <v>0</v>
      </c>
      <c r="CJ60" s="53" t="n">
        <f aca="false">CI60</f>
        <v>0</v>
      </c>
      <c r="CK60" s="22"/>
      <c r="CL60" s="52"/>
      <c r="CM60" s="22" t="n">
        <v>0</v>
      </c>
      <c r="CN60" s="53" t="n">
        <f aca="false">CM60</f>
        <v>0</v>
      </c>
      <c r="CO60" s="26" t="n">
        <f aca="false">H60+J60+L60+N60+P60+R60+T60+V60+X60+Z60+AB60+AD60+AF60+AH60+AJ60+AL60+AN60+AP60+AR60+AT60+AV60+AX60+AZ60+BB60+BD60+BF60+BH60+BJ60+BL60+BN60+BP60+BR60+BT60+BV60+BX60+BZ60+CB60+CD60+CF60+CH60+CJ60+CL60+CN60</f>
        <v>0</v>
      </c>
    </row>
    <row r="61" customFormat="false" ht="45" hidden="false" customHeight="true" outlineLevel="0" collapsed="false">
      <c r="A61" s="7" t="n">
        <v>98</v>
      </c>
      <c r="B61" s="21" t="s">
        <v>354</v>
      </c>
      <c r="C61" s="42" t="s">
        <v>355</v>
      </c>
      <c r="D61" s="42" t="s">
        <v>356</v>
      </c>
      <c r="E61" s="21" t="s">
        <v>59</v>
      </c>
      <c r="F61" s="21" t="s">
        <v>96</v>
      </c>
      <c r="G61" s="22"/>
      <c r="H61" s="23"/>
      <c r="I61" s="22"/>
      <c r="J61" s="23"/>
      <c r="K61" s="50"/>
      <c r="L61" s="50"/>
      <c r="M61" s="50"/>
      <c r="N61" s="50"/>
      <c r="O61" s="50"/>
      <c r="P61" s="50"/>
      <c r="Q61" s="50"/>
      <c r="R61" s="50"/>
      <c r="S61" s="22" t="n">
        <v>0</v>
      </c>
      <c r="T61" s="23" t="n">
        <v>0</v>
      </c>
      <c r="U61" s="22" t="n">
        <v>0</v>
      </c>
      <c r="V61" s="23" t="n">
        <f aca="false">U61*2</f>
        <v>0</v>
      </c>
      <c r="W61" s="50"/>
      <c r="X61" s="50"/>
      <c r="Y61" s="50"/>
      <c r="Z61" s="50"/>
      <c r="AA61" s="12" t="n">
        <v>0.595</v>
      </c>
      <c r="AB61" s="11" t="n">
        <f aca="false">IF(AA61&lt;51%,0,IF(AA61&lt;61%,5,IF(AA61&lt;71%,7,9)))</f>
        <v>5</v>
      </c>
      <c r="AC61" s="24" t="n">
        <v>0</v>
      </c>
      <c r="AD61" s="23" t="n">
        <f aca="false">IF(AC61&lt;100%,-20,10)</f>
        <v>-20</v>
      </c>
      <c r="AE61" s="51"/>
      <c r="AF61" s="11"/>
      <c r="AG61" s="51"/>
      <c r="AH61" s="11"/>
      <c r="AI61" s="12" t="n">
        <v>0</v>
      </c>
      <c r="AJ61" s="11" t="n">
        <f aca="false">IF(AI61&lt;100%,0,5)</f>
        <v>0</v>
      </c>
      <c r="AK61" s="22"/>
      <c r="AL61" s="23"/>
      <c r="AM61" s="22"/>
      <c r="AN61" s="23"/>
      <c r="AO61" s="22"/>
      <c r="AP61" s="23"/>
      <c r="AQ61" s="22"/>
      <c r="AR61" s="23"/>
      <c r="AS61" s="22" t="n">
        <v>0</v>
      </c>
      <c r="AT61" s="23" t="n">
        <v>0</v>
      </c>
      <c r="AU61" s="22" t="n">
        <v>0</v>
      </c>
      <c r="AV61" s="23"/>
      <c r="AW61" s="22"/>
      <c r="AX61" s="23"/>
      <c r="AY61" s="22"/>
      <c r="AZ61" s="23"/>
      <c r="BA61" s="22"/>
      <c r="BB61" s="23"/>
      <c r="BC61" s="22"/>
      <c r="BD61" s="23"/>
      <c r="BE61" s="22" t="n">
        <v>2</v>
      </c>
      <c r="BF61" s="23" t="n">
        <f aca="false">BE61*1</f>
        <v>2</v>
      </c>
      <c r="BG61" s="22" t="n">
        <v>0</v>
      </c>
      <c r="BH61" s="23" t="n">
        <f aca="false">BG61*1</f>
        <v>0</v>
      </c>
      <c r="BI61" s="22" t="n">
        <v>0</v>
      </c>
      <c r="BJ61" s="23" t="n">
        <f aca="false">BI61*2</f>
        <v>0</v>
      </c>
      <c r="BK61" s="22" t="n">
        <v>0</v>
      </c>
      <c r="BL61" s="23" t="n">
        <f aca="false">BK61*0.5</f>
        <v>0</v>
      </c>
      <c r="BM61" s="22" t="n">
        <v>0</v>
      </c>
      <c r="BN61" s="23" t="n">
        <v>0</v>
      </c>
      <c r="BO61" s="22"/>
      <c r="BP61" s="52"/>
      <c r="BQ61" s="22"/>
      <c r="BR61" s="52"/>
      <c r="BS61" s="22"/>
      <c r="BT61" s="23"/>
      <c r="BU61" s="22"/>
      <c r="BV61" s="52"/>
      <c r="BW61" s="22"/>
      <c r="BX61" s="23"/>
      <c r="BY61" s="22"/>
      <c r="BZ61" s="52"/>
      <c r="CA61" s="22"/>
      <c r="CB61" s="52"/>
      <c r="CC61" s="22"/>
      <c r="CD61" s="52"/>
      <c r="CE61" s="22"/>
      <c r="CF61" s="52"/>
      <c r="CG61" s="22"/>
      <c r="CH61" s="23"/>
      <c r="CI61" s="22" t="n">
        <v>0</v>
      </c>
      <c r="CJ61" s="53" t="n">
        <f aca="false">CI61</f>
        <v>0</v>
      </c>
      <c r="CK61" s="22"/>
      <c r="CL61" s="52"/>
      <c r="CM61" s="22" t="n">
        <v>0</v>
      </c>
      <c r="CN61" s="53" t="n">
        <f aca="false">CM61</f>
        <v>0</v>
      </c>
      <c r="CO61" s="26" t="n">
        <f aca="false">H61+J61+L61+N61+P61+R61+T61+V61+X61+Z61+AB61+AD61+AF61+AH61+AJ61+AL61+AN61+AP61+AR61+AT61+AV61+AX61+AZ61+BB61+BD61+BF61+BH61+BJ61+BL61+BN61+BP61+BR61+BT61+BV61+BX61+BZ61+CB61+CD61+CF61+CH61+CJ61+CL61+CN61</f>
        <v>-13</v>
      </c>
    </row>
    <row r="62" customFormat="false" ht="45" hidden="false" customHeight="true" outlineLevel="0" collapsed="false">
      <c r="A62" s="7" t="n">
        <v>190</v>
      </c>
      <c r="B62" s="21" t="s">
        <v>357</v>
      </c>
      <c r="C62" s="42" t="s">
        <v>358</v>
      </c>
      <c r="D62" s="42" t="s">
        <v>359</v>
      </c>
      <c r="E62" s="21" t="s">
        <v>68</v>
      </c>
      <c r="F62" s="21" t="s">
        <v>121</v>
      </c>
      <c r="G62" s="22"/>
      <c r="H62" s="23"/>
      <c r="I62" s="22"/>
      <c r="J62" s="23"/>
      <c r="K62" s="50"/>
      <c r="L62" s="57"/>
      <c r="M62" s="50"/>
      <c r="N62" s="57"/>
      <c r="O62" s="50"/>
      <c r="P62" s="50"/>
      <c r="Q62" s="50"/>
      <c r="R62" s="50"/>
      <c r="S62" s="22" t="n">
        <v>0</v>
      </c>
      <c r="T62" s="23" t="n">
        <v>0</v>
      </c>
      <c r="U62" s="22" t="n">
        <v>0</v>
      </c>
      <c r="V62" s="23" t="n">
        <f aca="false">U62*2</f>
        <v>0</v>
      </c>
      <c r="W62" s="50"/>
      <c r="X62" s="50"/>
      <c r="Y62" s="50"/>
      <c r="Z62" s="50"/>
      <c r="AA62" s="12" t="n">
        <v>0</v>
      </c>
      <c r="AB62" s="11" t="n">
        <f aca="false">IF(AA62&lt;51%,0,IF(AA62&lt;61%,5,IF(AA62&lt;71%,7,9)))</f>
        <v>0</v>
      </c>
      <c r="AC62" s="24" t="n">
        <v>1</v>
      </c>
      <c r="AD62" s="23" t="n">
        <v>10</v>
      </c>
      <c r="AE62" s="51"/>
      <c r="AF62" s="11"/>
      <c r="AG62" s="51"/>
      <c r="AH62" s="11"/>
      <c r="AI62" s="12" t="n">
        <v>0</v>
      </c>
      <c r="AJ62" s="11" t="n">
        <f aca="false">IF(AI62&lt;100%,0,5)</f>
        <v>0</v>
      </c>
      <c r="AK62" s="22"/>
      <c r="AL62" s="23"/>
      <c r="AM62" s="22"/>
      <c r="AN62" s="23"/>
      <c r="AO62" s="22"/>
      <c r="AP62" s="23"/>
      <c r="AQ62" s="22"/>
      <c r="AR62" s="23"/>
      <c r="AS62" s="22" t="n">
        <v>0</v>
      </c>
      <c r="AT62" s="23" t="n">
        <v>0</v>
      </c>
      <c r="AU62" s="22" t="n">
        <v>0</v>
      </c>
      <c r="AV62" s="23"/>
      <c r="AW62" s="22"/>
      <c r="AX62" s="23"/>
      <c r="AY62" s="22"/>
      <c r="AZ62" s="23"/>
      <c r="BA62" s="22"/>
      <c r="BB62" s="23"/>
      <c r="BC62" s="22"/>
      <c r="BD62" s="23"/>
      <c r="BE62" s="22" t="n">
        <v>0</v>
      </c>
      <c r="BF62" s="23" t="n">
        <f aca="false">BE62*1</f>
        <v>0</v>
      </c>
      <c r="BG62" s="22" t="n">
        <v>0</v>
      </c>
      <c r="BH62" s="23" t="n">
        <f aca="false">BG62*1</f>
        <v>0</v>
      </c>
      <c r="BI62" s="22" t="n">
        <v>0</v>
      </c>
      <c r="BJ62" s="23" t="n">
        <f aca="false">BI62*2</f>
        <v>0</v>
      </c>
      <c r="BK62" s="22" t="n">
        <v>0</v>
      </c>
      <c r="BL62" s="23" t="n">
        <f aca="false">BK62*0.5</f>
        <v>0</v>
      </c>
      <c r="BM62" s="22" t="n">
        <v>0</v>
      </c>
      <c r="BN62" s="23" t="n">
        <v>0</v>
      </c>
      <c r="BO62" s="22"/>
      <c r="BP62" s="52"/>
      <c r="BQ62" s="22"/>
      <c r="BR62" s="52"/>
      <c r="BS62" s="22"/>
      <c r="BT62" s="23"/>
      <c r="BU62" s="22"/>
      <c r="BV62" s="52"/>
      <c r="BW62" s="22"/>
      <c r="BX62" s="23"/>
      <c r="BY62" s="22"/>
      <c r="BZ62" s="52"/>
      <c r="CA62" s="22"/>
      <c r="CB62" s="52"/>
      <c r="CC62" s="22"/>
      <c r="CD62" s="52"/>
      <c r="CE62" s="22"/>
      <c r="CF62" s="52"/>
      <c r="CG62" s="22"/>
      <c r="CH62" s="23"/>
      <c r="CI62" s="22" t="n">
        <v>0</v>
      </c>
      <c r="CJ62" s="53" t="n">
        <f aca="false">CI62</f>
        <v>0</v>
      </c>
      <c r="CK62" s="22"/>
      <c r="CL62" s="52"/>
      <c r="CM62" s="22" t="n">
        <v>0</v>
      </c>
      <c r="CN62" s="53" t="n">
        <f aca="false">CM62</f>
        <v>0</v>
      </c>
      <c r="CO62" s="26" t="n">
        <f aca="false">H62+J62+L62+N62+P62+R62+T62+V62+X62+Z62+AB62+AD62+AF62+AH62+AJ62+AL62+AN62+AP62+AR62+AT62+AV62+AX62+AZ62+BB62+BD62+BF62+BH62+BJ62+BL62+BN62+BP62+BR62+BT62+BV62+BX62+BZ62+CB62+CD62+CF62+CH62+CJ62+CL62+CN62</f>
        <v>10</v>
      </c>
    </row>
    <row r="63" customFormat="false" ht="45" hidden="false" customHeight="true" outlineLevel="0" collapsed="false">
      <c r="A63" s="7" t="n">
        <v>46</v>
      </c>
      <c r="B63" s="21" t="s">
        <v>360</v>
      </c>
      <c r="C63" s="42" t="s">
        <v>361</v>
      </c>
      <c r="D63" s="42" t="s">
        <v>362</v>
      </c>
      <c r="E63" s="21" t="s">
        <v>68</v>
      </c>
      <c r="F63" s="21" t="s">
        <v>69</v>
      </c>
      <c r="G63" s="22"/>
      <c r="H63" s="23"/>
      <c r="I63" s="22"/>
      <c r="J63" s="23"/>
      <c r="K63" s="50"/>
      <c r="L63" s="57"/>
      <c r="M63" s="50"/>
      <c r="N63" s="57"/>
      <c r="O63" s="50"/>
      <c r="P63" s="50"/>
      <c r="Q63" s="50"/>
      <c r="R63" s="50"/>
      <c r="S63" s="22" t="n">
        <v>0</v>
      </c>
      <c r="T63" s="23" t="n">
        <v>0</v>
      </c>
      <c r="U63" s="22" t="n">
        <v>0</v>
      </c>
      <c r="V63" s="23" t="n">
        <f aca="false">U63*2</f>
        <v>0</v>
      </c>
      <c r="W63" s="50"/>
      <c r="X63" s="50"/>
      <c r="Y63" s="50"/>
      <c r="Z63" s="50"/>
      <c r="AA63" s="12" t="n">
        <v>0.9</v>
      </c>
      <c r="AB63" s="11" t="n">
        <f aca="false">IF(AA63&lt;51%,0,IF(AA63&lt;61%,5,IF(AA63&lt;71%,7,9)))</f>
        <v>9</v>
      </c>
      <c r="AC63" s="24" t="n">
        <v>1</v>
      </c>
      <c r="AD63" s="23" t="n">
        <v>10</v>
      </c>
      <c r="AE63" s="51"/>
      <c r="AF63" s="11"/>
      <c r="AG63" s="51"/>
      <c r="AH63" s="11"/>
      <c r="AI63" s="12" t="n">
        <v>0</v>
      </c>
      <c r="AJ63" s="11" t="n">
        <f aca="false">IF(AI63&lt;100%,0,5)</f>
        <v>0</v>
      </c>
      <c r="AK63" s="22"/>
      <c r="AL63" s="23"/>
      <c r="AM63" s="22"/>
      <c r="AN63" s="23" t="n">
        <v>10</v>
      </c>
      <c r="AO63" s="22"/>
      <c r="AP63" s="23" t="n">
        <v>3</v>
      </c>
      <c r="AQ63" s="22"/>
      <c r="AR63" s="23"/>
      <c r="AS63" s="22" t="n">
        <v>0</v>
      </c>
      <c r="AT63" s="23" t="n">
        <v>0</v>
      </c>
      <c r="AU63" s="22" t="n">
        <v>0</v>
      </c>
      <c r="AV63" s="23"/>
      <c r="AW63" s="22"/>
      <c r="AX63" s="23"/>
      <c r="AY63" s="22"/>
      <c r="AZ63" s="23"/>
      <c r="BA63" s="22"/>
      <c r="BB63" s="23"/>
      <c r="BC63" s="22"/>
      <c r="BD63" s="23"/>
      <c r="BE63" s="22" t="n">
        <v>0</v>
      </c>
      <c r="BF63" s="23" t="n">
        <f aca="false">BE63*1</f>
        <v>0</v>
      </c>
      <c r="BG63" s="22" t="n">
        <v>0</v>
      </c>
      <c r="BH63" s="23" t="n">
        <f aca="false">BG63*1</f>
        <v>0</v>
      </c>
      <c r="BI63" s="22" t="n">
        <v>0</v>
      </c>
      <c r="BJ63" s="23" t="n">
        <f aca="false">BI63*2</f>
        <v>0</v>
      </c>
      <c r="BK63" s="22" t="n">
        <v>0</v>
      </c>
      <c r="BL63" s="23" t="n">
        <f aca="false">BK63*0.5</f>
        <v>0</v>
      </c>
      <c r="BM63" s="22" t="n">
        <v>0</v>
      </c>
      <c r="BN63" s="23" t="n">
        <v>0</v>
      </c>
      <c r="BO63" s="22"/>
      <c r="BP63" s="52"/>
      <c r="BQ63" s="22"/>
      <c r="BR63" s="52"/>
      <c r="BS63" s="22"/>
      <c r="BT63" s="23"/>
      <c r="BU63" s="22"/>
      <c r="BV63" s="52"/>
      <c r="BW63" s="22"/>
      <c r="BX63" s="23"/>
      <c r="BY63" s="22"/>
      <c r="BZ63" s="52"/>
      <c r="CA63" s="22"/>
      <c r="CB63" s="23" t="n">
        <v>2</v>
      </c>
      <c r="CC63" s="22"/>
      <c r="CD63" s="52"/>
      <c r="CE63" s="22"/>
      <c r="CF63" s="52"/>
      <c r="CG63" s="22"/>
      <c r="CH63" s="23"/>
      <c r="CI63" s="22" t="n">
        <v>0</v>
      </c>
      <c r="CJ63" s="53" t="n">
        <f aca="false">CI63</f>
        <v>0</v>
      </c>
      <c r="CK63" s="22"/>
      <c r="CL63" s="52"/>
      <c r="CM63" s="22" t="n">
        <v>0</v>
      </c>
      <c r="CN63" s="53" t="n">
        <f aca="false">CM63</f>
        <v>0</v>
      </c>
      <c r="CO63" s="26" t="n">
        <f aca="false">H63+J63+L63+N63+P63+R63+T63+V63+X63+Z63+AB63+AD63+AF63+AH63+AJ63+AL63+AN63+AP63+AR63+AT63+AV63+AX63+AZ63+BB63+BD63+BF63+BH63+BJ63+BL63+BN63+BP63+BR63+BT63+BV63+BX63+BZ63+CB63+CD63+CF63+CH63+CJ63+CL63+CN63</f>
        <v>34</v>
      </c>
    </row>
    <row r="64" customFormat="false" ht="45" hidden="false" customHeight="true" outlineLevel="0" collapsed="false">
      <c r="A64" s="7" t="n">
        <v>213</v>
      </c>
      <c r="B64" s="21" t="s">
        <v>363</v>
      </c>
      <c r="C64" s="42" t="s">
        <v>364</v>
      </c>
      <c r="D64" s="42" t="s">
        <v>365</v>
      </c>
      <c r="E64" s="21" t="s">
        <v>83</v>
      </c>
      <c r="F64" s="21" t="s">
        <v>133</v>
      </c>
      <c r="G64" s="22"/>
      <c r="H64" s="23"/>
      <c r="I64" s="22"/>
      <c r="J64" s="23"/>
      <c r="K64" s="50"/>
      <c r="L64" s="50"/>
      <c r="M64" s="50"/>
      <c r="N64" s="50"/>
      <c r="O64" s="50"/>
      <c r="P64" s="50"/>
      <c r="Q64" s="50"/>
      <c r="R64" s="50"/>
      <c r="S64" s="22" t="n">
        <v>0</v>
      </c>
      <c r="T64" s="23" t="n">
        <v>0</v>
      </c>
      <c r="U64" s="22" t="n">
        <v>0</v>
      </c>
      <c r="V64" s="23" t="n">
        <f aca="false">U64*2</f>
        <v>0</v>
      </c>
      <c r="W64" s="50"/>
      <c r="X64" s="50"/>
      <c r="Y64" s="50"/>
      <c r="Z64" s="50"/>
      <c r="AA64" s="12" t="n">
        <v>0.74</v>
      </c>
      <c r="AB64" s="11" t="n">
        <f aca="false">IF(AA64&lt;51%,0,IF(AA64&lt;61%,5,IF(AA64&lt;71%,7,9)))</f>
        <v>9</v>
      </c>
      <c r="AC64" s="56" t="n">
        <v>0</v>
      </c>
      <c r="AD64" s="23" t="n">
        <v>0</v>
      </c>
      <c r="AE64" s="51"/>
      <c r="AF64" s="11"/>
      <c r="AG64" s="51"/>
      <c r="AH64" s="11"/>
      <c r="AI64" s="12" t="n">
        <v>0</v>
      </c>
      <c r="AJ64" s="11" t="n">
        <f aca="false">IF(AI64&lt;100%,0,5)</f>
        <v>0</v>
      </c>
      <c r="AK64" s="22"/>
      <c r="AL64" s="23"/>
      <c r="AM64" s="22"/>
      <c r="AN64" s="23"/>
      <c r="AO64" s="22"/>
      <c r="AP64" s="23" t="n">
        <v>2</v>
      </c>
      <c r="AQ64" s="22"/>
      <c r="AR64" s="23"/>
      <c r="AS64" s="22" t="n">
        <v>0</v>
      </c>
      <c r="AT64" s="23" t="n">
        <v>0</v>
      </c>
      <c r="AU64" s="22" t="n">
        <v>0</v>
      </c>
      <c r="AV64" s="23"/>
      <c r="AW64" s="22"/>
      <c r="AX64" s="23"/>
      <c r="AY64" s="22"/>
      <c r="AZ64" s="23"/>
      <c r="BA64" s="22"/>
      <c r="BB64" s="23"/>
      <c r="BC64" s="22"/>
      <c r="BD64" s="23"/>
      <c r="BE64" s="22" t="n">
        <v>0</v>
      </c>
      <c r="BF64" s="23" t="n">
        <f aca="false">BE64*1</f>
        <v>0</v>
      </c>
      <c r="BG64" s="22" t="n">
        <v>0</v>
      </c>
      <c r="BH64" s="23" t="n">
        <f aca="false">BG64*1</f>
        <v>0</v>
      </c>
      <c r="BI64" s="22" t="n">
        <v>0</v>
      </c>
      <c r="BJ64" s="23" t="n">
        <f aca="false">BI64*2</f>
        <v>0</v>
      </c>
      <c r="BK64" s="22" t="n">
        <v>0</v>
      </c>
      <c r="BL64" s="23" t="n">
        <f aca="false">BK64*0.5</f>
        <v>0</v>
      </c>
      <c r="BM64" s="22" t="n">
        <v>0</v>
      </c>
      <c r="BN64" s="23" t="n">
        <v>0</v>
      </c>
      <c r="BO64" s="22"/>
      <c r="BP64" s="52"/>
      <c r="BQ64" s="22"/>
      <c r="BR64" s="52"/>
      <c r="BS64" s="22" t="n">
        <v>1</v>
      </c>
      <c r="BT64" s="23" t="n">
        <f aca="false">BS64*2</f>
        <v>2</v>
      </c>
      <c r="BU64" s="22"/>
      <c r="BV64" s="52"/>
      <c r="BW64" s="22"/>
      <c r="BX64" s="23"/>
      <c r="BY64" s="55"/>
      <c r="BZ64" s="23" t="n">
        <v>8</v>
      </c>
      <c r="CA64" s="55"/>
      <c r="CB64" s="23" t="n">
        <v>1</v>
      </c>
      <c r="CC64" s="22"/>
      <c r="CD64" s="52"/>
      <c r="CE64" s="22"/>
      <c r="CF64" s="52"/>
      <c r="CG64" s="22"/>
      <c r="CH64" s="23"/>
      <c r="CI64" s="22" t="n">
        <v>0</v>
      </c>
      <c r="CJ64" s="53" t="n">
        <f aca="false">CI64</f>
        <v>0</v>
      </c>
      <c r="CK64" s="22"/>
      <c r="CL64" s="23"/>
      <c r="CM64" s="22" t="n">
        <v>0</v>
      </c>
      <c r="CN64" s="53" t="n">
        <f aca="false">CM64</f>
        <v>0</v>
      </c>
      <c r="CO64" s="26" t="n">
        <f aca="false">H64+J64+L64+N64+P64+R64+T64+V64+X64+Z64+AB64+AD64+AF64+AH64+AJ64+AL64+AN64+AP64+AR64+AT64+AV64+AX64+AZ64+BB64+BD64+BF64+BH64+BJ64+BL64+BN64+BP64+BR64+BT64+BV64+BX64+BZ64+CB64+CD64+CF64+CH64+CJ64+CL64+CN64</f>
        <v>22</v>
      </c>
    </row>
    <row r="65" customFormat="false" ht="45" hidden="false" customHeight="true" outlineLevel="0" collapsed="false">
      <c r="A65" s="7" t="n">
        <v>140</v>
      </c>
      <c r="B65" s="21" t="s">
        <v>366</v>
      </c>
      <c r="C65" s="42" t="s">
        <v>367</v>
      </c>
      <c r="D65" s="42" t="s">
        <v>368</v>
      </c>
      <c r="E65" s="21" t="s">
        <v>68</v>
      </c>
      <c r="F65" s="21" t="s">
        <v>108</v>
      </c>
      <c r="G65" s="22"/>
      <c r="H65" s="23"/>
      <c r="I65" s="22"/>
      <c r="J65" s="23" t="n">
        <v>3</v>
      </c>
      <c r="K65" s="50"/>
      <c r="L65" s="57"/>
      <c r="M65" s="50"/>
      <c r="N65" s="57"/>
      <c r="O65" s="50"/>
      <c r="P65" s="50"/>
      <c r="Q65" s="50"/>
      <c r="R65" s="50"/>
      <c r="S65" s="22" t="n">
        <v>0</v>
      </c>
      <c r="T65" s="23" t="n">
        <v>0</v>
      </c>
      <c r="U65" s="22" t="n">
        <v>0</v>
      </c>
      <c r="V65" s="23" t="n">
        <f aca="false">U65*2</f>
        <v>0</v>
      </c>
      <c r="W65" s="50"/>
      <c r="X65" s="50"/>
      <c r="Y65" s="50"/>
      <c r="Z65" s="50"/>
      <c r="AA65" s="12" t="n">
        <v>1</v>
      </c>
      <c r="AB65" s="11" t="n">
        <f aca="false">IF(AA65&lt;51%,0,IF(AA65&lt;61%,5,IF(AA65&lt;71%,7,9)))</f>
        <v>9</v>
      </c>
      <c r="AC65" s="24" t="n">
        <v>1</v>
      </c>
      <c r="AD65" s="23" t="n">
        <v>10</v>
      </c>
      <c r="AE65" s="51" t="s">
        <v>337</v>
      </c>
      <c r="AF65" s="11" t="n">
        <v>14.6</v>
      </c>
      <c r="AG65" s="51"/>
      <c r="AH65" s="11"/>
      <c r="AI65" s="12" t="n">
        <v>1</v>
      </c>
      <c r="AJ65" s="11" t="n">
        <f aca="false">IF(AI65&lt;100%,0,5)</f>
        <v>5</v>
      </c>
      <c r="AK65" s="22"/>
      <c r="AL65" s="23"/>
      <c r="AM65" s="22"/>
      <c r="AN65" s="23"/>
      <c r="AO65" s="22"/>
      <c r="AP65" s="23"/>
      <c r="AQ65" s="22"/>
      <c r="AR65" s="23"/>
      <c r="AS65" s="22" t="n">
        <v>0</v>
      </c>
      <c r="AT65" s="23" t="n">
        <v>0</v>
      </c>
      <c r="AU65" s="22" t="n">
        <v>0</v>
      </c>
      <c r="AV65" s="23"/>
      <c r="AW65" s="22"/>
      <c r="AX65" s="23"/>
      <c r="AY65" s="22"/>
      <c r="AZ65" s="23"/>
      <c r="BA65" s="22"/>
      <c r="BB65" s="23"/>
      <c r="BC65" s="22" t="s">
        <v>269</v>
      </c>
      <c r="BD65" s="23" t="n">
        <v>1</v>
      </c>
      <c r="BE65" s="22" t="n">
        <v>0</v>
      </c>
      <c r="BF65" s="23" t="n">
        <f aca="false">BE65*1</f>
        <v>0</v>
      </c>
      <c r="BG65" s="22" t="n">
        <v>0</v>
      </c>
      <c r="BH65" s="23" t="n">
        <f aca="false">BG65*1</f>
        <v>0</v>
      </c>
      <c r="BI65" s="22" t="n">
        <v>0</v>
      </c>
      <c r="BJ65" s="23" t="n">
        <f aca="false">BI65*2</f>
        <v>0</v>
      </c>
      <c r="BK65" s="22" t="n">
        <v>0</v>
      </c>
      <c r="BL65" s="23" t="n">
        <f aca="false">BK65*0.5</f>
        <v>0</v>
      </c>
      <c r="BM65" s="22" t="n">
        <v>0</v>
      </c>
      <c r="BN65" s="23" t="n">
        <v>0</v>
      </c>
      <c r="BO65" s="22"/>
      <c r="BP65" s="52"/>
      <c r="BQ65" s="22"/>
      <c r="BR65" s="52"/>
      <c r="BS65" s="22"/>
      <c r="BT65" s="23"/>
      <c r="BU65" s="22"/>
      <c r="BV65" s="52"/>
      <c r="BW65" s="22"/>
      <c r="BX65" s="23"/>
      <c r="BY65" s="22"/>
      <c r="BZ65" s="52"/>
      <c r="CA65" s="22"/>
      <c r="CB65" s="52"/>
      <c r="CC65" s="22"/>
      <c r="CD65" s="52"/>
      <c r="CE65" s="22"/>
      <c r="CF65" s="52"/>
      <c r="CG65" s="22"/>
      <c r="CH65" s="23"/>
      <c r="CI65" s="22" t="n">
        <v>0</v>
      </c>
      <c r="CJ65" s="53" t="n">
        <f aca="false">CI65</f>
        <v>0</v>
      </c>
      <c r="CK65" s="22"/>
      <c r="CL65" s="52"/>
      <c r="CM65" s="22" t="n">
        <v>0</v>
      </c>
      <c r="CN65" s="53" t="n">
        <f aca="false">CM65</f>
        <v>0</v>
      </c>
      <c r="CO65" s="26" t="n">
        <f aca="false">H65+J65+L65+N65+P65+R65+T65+V65+X65+Z65+AB65+AD65+AF65+AH65+AJ65+AL65+AN65+AP65+AR65+AT65+AV65+AX65+AZ65+BB65+BD65+BF65+BH65+BJ65+BL65+BN65+BP65+BR65+BT65+BV65+BX65+BZ65+CB65+CD65+CF65+CH65+CJ65+CL65+CN65</f>
        <v>42.6</v>
      </c>
    </row>
    <row r="66" customFormat="false" ht="45" hidden="false" customHeight="true" outlineLevel="0" collapsed="false">
      <c r="A66" s="7" t="n">
        <v>57</v>
      </c>
      <c r="B66" s="21" t="s">
        <v>369</v>
      </c>
      <c r="C66" s="42" t="s">
        <v>370</v>
      </c>
      <c r="D66" s="42" t="s">
        <v>371</v>
      </c>
      <c r="E66" s="21" t="s">
        <v>59</v>
      </c>
      <c r="F66" s="21" t="s">
        <v>79</v>
      </c>
      <c r="G66" s="22"/>
      <c r="H66" s="23"/>
      <c r="I66" s="22"/>
      <c r="J66" s="23" t="n">
        <v>11</v>
      </c>
      <c r="K66" s="50"/>
      <c r="L66" s="50"/>
      <c r="M66" s="50"/>
      <c r="N66" s="50"/>
      <c r="O66" s="50"/>
      <c r="P66" s="50"/>
      <c r="Q66" s="50"/>
      <c r="R66" s="50"/>
      <c r="S66" s="22" t="n">
        <v>0</v>
      </c>
      <c r="T66" s="23" t="n">
        <v>0</v>
      </c>
      <c r="U66" s="22" t="n">
        <v>0</v>
      </c>
      <c r="V66" s="23" t="n">
        <f aca="false">U66*2</f>
        <v>0</v>
      </c>
      <c r="W66" s="50"/>
      <c r="X66" s="50"/>
      <c r="Y66" s="50"/>
      <c r="Z66" s="50"/>
      <c r="AA66" s="12" t="n">
        <v>0.957</v>
      </c>
      <c r="AB66" s="11" t="n">
        <f aca="false">IF(AA66&lt;51%,0,IF(AA66&lt;61%,5,IF(AA66&lt;71%,7,9)))</f>
        <v>9</v>
      </c>
      <c r="AC66" s="24" t="n">
        <v>1</v>
      </c>
      <c r="AD66" s="23" t="n">
        <v>10</v>
      </c>
      <c r="AE66" s="51" t="s">
        <v>372</v>
      </c>
      <c r="AF66" s="11" t="n">
        <v>11.6</v>
      </c>
      <c r="AG66" s="51"/>
      <c r="AH66" s="11"/>
      <c r="AI66" s="12" t="n">
        <v>0</v>
      </c>
      <c r="AJ66" s="11" t="n">
        <f aca="false">IF(AI66&lt;100%,0,5)</f>
        <v>0</v>
      </c>
      <c r="AK66" s="22"/>
      <c r="AL66" s="23"/>
      <c r="AM66" s="22"/>
      <c r="AN66" s="23"/>
      <c r="AO66" s="22"/>
      <c r="AP66" s="23" t="n">
        <v>5</v>
      </c>
      <c r="AQ66" s="22"/>
      <c r="AR66" s="23"/>
      <c r="AS66" s="22" t="n">
        <v>0</v>
      </c>
      <c r="AT66" s="23" t="n">
        <v>0</v>
      </c>
      <c r="AU66" s="22" t="n">
        <v>0</v>
      </c>
      <c r="AV66" s="23"/>
      <c r="AW66" s="22"/>
      <c r="AX66" s="23"/>
      <c r="AY66" s="22"/>
      <c r="AZ66" s="23"/>
      <c r="BA66" s="22"/>
      <c r="BB66" s="23"/>
      <c r="BC66" s="22"/>
      <c r="BD66" s="23"/>
      <c r="BE66" s="22" t="n">
        <v>1</v>
      </c>
      <c r="BF66" s="23" t="n">
        <f aca="false">BE66*1</f>
        <v>1</v>
      </c>
      <c r="BG66" s="22" t="n">
        <v>0</v>
      </c>
      <c r="BH66" s="23" t="n">
        <f aca="false">BG66*1</f>
        <v>0</v>
      </c>
      <c r="BI66" s="22" t="n">
        <v>0</v>
      </c>
      <c r="BJ66" s="23" t="n">
        <f aca="false">BI66*2</f>
        <v>0</v>
      </c>
      <c r="BK66" s="22" t="n">
        <v>0</v>
      </c>
      <c r="BL66" s="23" t="n">
        <f aca="false">BK66*0.5</f>
        <v>0</v>
      </c>
      <c r="BM66" s="22" t="n">
        <v>0</v>
      </c>
      <c r="BN66" s="23" t="n">
        <v>0</v>
      </c>
      <c r="BO66" s="22"/>
      <c r="BP66" s="52"/>
      <c r="BQ66" s="22"/>
      <c r="BR66" s="52"/>
      <c r="BS66" s="22"/>
      <c r="BT66" s="23"/>
      <c r="BU66" s="22" t="n">
        <v>1</v>
      </c>
      <c r="BV66" s="23" t="n">
        <f aca="false">BU66*7</f>
        <v>7</v>
      </c>
      <c r="BW66" s="59"/>
      <c r="BX66" s="23" t="n">
        <v>4</v>
      </c>
      <c r="BY66" s="22"/>
      <c r="BZ66" s="52"/>
      <c r="CA66" s="22"/>
      <c r="CB66" s="23" t="n">
        <v>3</v>
      </c>
      <c r="CC66" s="22"/>
      <c r="CD66" s="52"/>
      <c r="CE66" s="22"/>
      <c r="CF66" s="52"/>
      <c r="CG66" s="22"/>
      <c r="CH66" s="23"/>
      <c r="CI66" s="22" t="n">
        <v>0</v>
      </c>
      <c r="CJ66" s="53" t="n">
        <f aca="false">CI66</f>
        <v>0</v>
      </c>
      <c r="CK66" s="22"/>
      <c r="CL66" s="52"/>
      <c r="CM66" s="22" t="n">
        <v>0</v>
      </c>
      <c r="CN66" s="53" t="n">
        <f aca="false">CM66</f>
        <v>0</v>
      </c>
      <c r="CO66" s="26" t="n">
        <f aca="false">H66+J66+L66+N66+P66+R66+T66+V66+X66+Z66+AB66+AD66+AF66+AH66+AJ66+AL66+AN66+AP66+AR66+AT66+AV66+AX66+AZ66+BB66+BD66+BF66+BH66+BJ66+BL66+BN66+BP66+BR66+BT66+BV66+BX66+BZ66+CB66+CD66+CF66+CH66+CJ66+CL66+CN66</f>
        <v>61.6</v>
      </c>
    </row>
    <row r="67" customFormat="false" ht="33.75" hidden="false" customHeight="false" outlineLevel="0" collapsed="false">
      <c r="A67" s="7" t="n">
        <v>168</v>
      </c>
      <c r="B67" s="21" t="s">
        <v>373</v>
      </c>
      <c r="C67" s="42" t="s">
        <v>374</v>
      </c>
      <c r="D67" s="42" t="s">
        <v>375</v>
      </c>
      <c r="E67" s="21" t="s">
        <v>59</v>
      </c>
      <c r="F67" s="21" t="s">
        <v>112</v>
      </c>
      <c r="G67" s="22"/>
      <c r="H67" s="23"/>
      <c r="I67" s="22"/>
      <c r="J67" s="23"/>
      <c r="K67" s="50"/>
      <c r="L67" s="50"/>
      <c r="M67" s="50"/>
      <c r="N67" s="50"/>
      <c r="O67" s="50"/>
      <c r="P67" s="50"/>
      <c r="Q67" s="50"/>
      <c r="R67" s="50"/>
      <c r="S67" s="22" t="n">
        <v>0</v>
      </c>
      <c r="T67" s="23" t="n">
        <v>0</v>
      </c>
      <c r="U67" s="22" t="n">
        <v>0</v>
      </c>
      <c r="V67" s="23" t="n">
        <f aca="false">U67*2</f>
        <v>0</v>
      </c>
      <c r="W67" s="50"/>
      <c r="X67" s="50"/>
      <c r="Y67" s="50"/>
      <c r="Z67" s="50"/>
      <c r="AA67" s="12" t="n">
        <v>0.8353</v>
      </c>
      <c r="AB67" s="11" t="n">
        <f aca="false">IF(AA67&lt;51%,0,IF(AA67&lt;61%,5,IF(AA67&lt;71%,7,9)))</f>
        <v>9</v>
      </c>
      <c r="AC67" s="24" t="n">
        <v>1</v>
      </c>
      <c r="AD67" s="23" t="n">
        <v>10</v>
      </c>
      <c r="AE67" s="51"/>
      <c r="AF67" s="11"/>
      <c r="AG67" s="51" t="s">
        <v>376</v>
      </c>
      <c r="AH67" s="11" t="n">
        <f aca="false">3.68+1.85</f>
        <v>5.53</v>
      </c>
      <c r="AI67" s="12" t="n">
        <v>1</v>
      </c>
      <c r="AJ67" s="11" t="n">
        <f aca="false">IF(AI67&lt;100%,0,5)</f>
        <v>5</v>
      </c>
      <c r="AK67" s="22"/>
      <c r="AL67" s="23"/>
      <c r="AM67" s="51"/>
      <c r="AN67" s="11" t="n">
        <v>10</v>
      </c>
      <c r="AO67" s="51"/>
      <c r="AP67" s="11" t="n">
        <v>2.67</v>
      </c>
      <c r="AQ67" s="51"/>
      <c r="AR67" s="11"/>
      <c r="AS67" s="22" t="n">
        <v>0</v>
      </c>
      <c r="AT67" s="23" t="n">
        <v>0</v>
      </c>
      <c r="AU67" s="22" t="n">
        <v>0</v>
      </c>
      <c r="AV67" s="23" t="n">
        <v>0</v>
      </c>
      <c r="AW67" s="22"/>
      <c r="AX67" s="23"/>
      <c r="AY67" s="22"/>
      <c r="AZ67" s="23"/>
      <c r="BA67" s="22"/>
      <c r="BB67" s="23"/>
      <c r="BC67" s="22"/>
      <c r="BD67" s="23"/>
      <c r="BE67" s="22" t="n">
        <v>0</v>
      </c>
      <c r="BF67" s="23" t="n">
        <f aca="false">BE67*1</f>
        <v>0</v>
      </c>
      <c r="BG67" s="22" t="n">
        <v>0</v>
      </c>
      <c r="BH67" s="23" t="n">
        <f aca="false">BG67*1</f>
        <v>0</v>
      </c>
      <c r="BI67" s="22" t="n">
        <v>0</v>
      </c>
      <c r="BJ67" s="23" t="n">
        <f aca="false">BI67*2</f>
        <v>0</v>
      </c>
      <c r="BK67" s="22" t="n">
        <v>0</v>
      </c>
      <c r="BL67" s="23" t="n">
        <f aca="false">BK67*0.5</f>
        <v>0</v>
      </c>
      <c r="BM67" s="22" t="n">
        <v>0</v>
      </c>
      <c r="BN67" s="23" t="n">
        <v>0</v>
      </c>
      <c r="BO67" s="22"/>
      <c r="BP67" s="52"/>
      <c r="BQ67" s="22"/>
      <c r="BR67" s="52"/>
      <c r="BS67" s="22"/>
      <c r="BT67" s="23"/>
      <c r="BU67" s="22"/>
      <c r="BV67" s="52"/>
      <c r="BW67" s="59"/>
      <c r="BX67" s="23" t="n">
        <v>2</v>
      </c>
      <c r="BY67" s="22"/>
      <c r="BZ67" s="52"/>
      <c r="CA67" s="22"/>
      <c r="CB67" s="52"/>
      <c r="CC67" s="22"/>
      <c r="CD67" s="52"/>
      <c r="CE67" s="22"/>
      <c r="CF67" s="52"/>
      <c r="CG67" s="22"/>
      <c r="CH67" s="23"/>
      <c r="CI67" s="22" t="n">
        <v>0</v>
      </c>
      <c r="CJ67" s="53" t="n">
        <f aca="false">CI67</f>
        <v>0</v>
      </c>
      <c r="CK67" s="22"/>
      <c r="CL67" s="52"/>
      <c r="CM67" s="22" t="n">
        <v>0</v>
      </c>
      <c r="CN67" s="53" t="n">
        <f aca="false">CM67</f>
        <v>0</v>
      </c>
      <c r="CO67" s="26" t="n">
        <f aca="false">H67+J67+L67+N67+P67+R67+T67+V67+X67+Z67+AB67+AD67+AF67+AH67+AJ67+AL67+AN67+AP67+AR67+AT67+AV67+AX67+AZ67+BB67+BD67+BF67+BH67+BJ67+BL67+BN67+BP67+BR67+BT67+BV67+BX67+BZ67+CB67+CD67+CF67+CH67+CJ67+CL67+CN67</f>
        <v>44.2</v>
      </c>
    </row>
    <row r="68" customFormat="false" ht="45" hidden="false" customHeight="true" outlineLevel="0" collapsed="false">
      <c r="A68" s="7" t="n">
        <v>141</v>
      </c>
      <c r="B68" s="21" t="s">
        <v>377</v>
      </c>
      <c r="C68" s="42" t="s">
        <v>378</v>
      </c>
      <c r="D68" s="42" t="s">
        <v>379</v>
      </c>
      <c r="E68" s="21" t="s">
        <v>68</v>
      </c>
      <c r="F68" s="21" t="s">
        <v>108</v>
      </c>
      <c r="G68" s="22"/>
      <c r="H68" s="23"/>
      <c r="I68" s="22"/>
      <c r="J68" s="23" t="n">
        <v>3</v>
      </c>
      <c r="K68" s="50"/>
      <c r="L68" s="57"/>
      <c r="M68" s="50"/>
      <c r="N68" s="57"/>
      <c r="O68" s="50"/>
      <c r="P68" s="50"/>
      <c r="Q68" s="50"/>
      <c r="R68" s="50"/>
      <c r="S68" s="22" t="n">
        <v>0</v>
      </c>
      <c r="T68" s="23" t="n">
        <v>0</v>
      </c>
      <c r="U68" s="22" t="n">
        <v>0</v>
      </c>
      <c r="V68" s="23" t="n">
        <f aca="false">U68*2</f>
        <v>0</v>
      </c>
      <c r="W68" s="50"/>
      <c r="X68" s="50"/>
      <c r="Y68" s="50"/>
      <c r="Z68" s="50"/>
      <c r="AA68" s="12" t="n">
        <v>0</v>
      </c>
      <c r="AB68" s="11" t="n">
        <f aca="false">IF(AA68&lt;51%,0,IF(AA68&lt;61%,5,IF(AA68&lt;71%,7,9)))</f>
        <v>0</v>
      </c>
      <c r="AC68" s="58" t="n">
        <v>0.67</v>
      </c>
      <c r="AD68" s="23" t="n">
        <v>-20</v>
      </c>
      <c r="AE68" s="51" t="s">
        <v>380</v>
      </c>
      <c r="AF68" s="11" t="n">
        <v>9.5</v>
      </c>
      <c r="AG68" s="51"/>
      <c r="AH68" s="11"/>
      <c r="AI68" s="12" t="n">
        <v>1</v>
      </c>
      <c r="AJ68" s="11" t="n">
        <f aca="false">IF(AI68&lt;100%,0,5)</f>
        <v>5</v>
      </c>
      <c r="AK68" s="22"/>
      <c r="AL68" s="23"/>
      <c r="AM68" s="51"/>
      <c r="AN68" s="11"/>
      <c r="AO68" s="51"/>
      <c r="AP68" s="11" t="n">
        <v>2</v>
      </c>
      <c r="AQ68" s="51"/>
      <c r="AR68" s="11"/>
      <c r="AS68" s="22" t="n">
        <v>0</v>
      </c>
      <c r="AT68" s="23" t="n">
        <v>0</v>
      </c>
      <c r="AU68" s="22" t="n">
        <v>0</v>
      </c>
      <c r="AV68" s="23"/>
      <c r="AW68" s="22"/>
      <c r="AX68" s="23"/>
      <c r="AY68" s="22"/>
      <c r="AZ68" s="23"/>
      <c r="BA68" s="22"/>
      <c r="BB68" s="23"/>
      <c r="BC68" s="22"/>
      <c r="BD68" s="23"/>
      <c r="BE68" s="22" t="n">
        <v>0</v>
      </c>
      <c r="BF68" s="23" t="n">
        <f aca="false">BE68*1</f>
        <v>0</v>
      </c>
      <c r="BG68" s="22" t="n">
        <v>0</v>
      </c>
      <c r="BH68" s="23" t="n">
        <f aca="false">BG68*1</f>
        <v>0</v>
      </c>
      <c r="BI68" s="22" t="n">
        <v>0</v>
      </c>
      <c r="BJ68" s="23" t="n">
        <f aca="false">BI68*2</f>
        <v>0</v>
      </c>
      <c r="BK68" s="22" t="n">
        <v>1</v>
      </c>
      <c r="BL68" s="23" t="n">
        <f aca="false">BK68*0.5</f>
        <v>0.5</v>
      </c>
      <c r="BM68" s="22" t="n">
        <v>0</v>
      </c>
      <c r="BN68" s="23" t="n">
        <v>0</v>
      </c>
      <c r="BO68" s="22"/>
      <c r="BP68" s="52"/>
      <c r="BQ68" s="22"/>
      <c r="BR68" s="52"/>
      <c r="BS68" s="22"/>
      <c r="BT68" s="23"/>
      <c r="BU68" s="22"/>
      <c r="BV68" s="52"/>
      <c r="BW68" s="22"/>
      <c r="BX68" s="23"/>
      <c r="BY68" s="22"/>
      <c r="BZ68" s="52"/>
      <c r="CA68" s="22"/>
      <c r="CB68" s="52"/>
      <c r="CC68" s="22"/>
      <c r="CD68" s="52"/>
      <c r="CE68" s="22"/>
      <c r="CF68" s="52"/>
      <c r="CG68" s="22"/>
      <c r="CH68" s="23"/>
      <c r="CI68" s="22" t="n">
        <v>0</v>
      </c>
      <c r="CJ68" s="53" t="n">
        <f aca="false">CI68</f>
        <v>0</v>
      </c>
      <c r="CK68" s="22"/>
      <c r="CL68" s="52"/>
      <c r="CM68" s="22" t="n">
        <v>0</v>
      </c>
      <c r="CN68" s="53" t="n">
        <f aca="false">CM68</f>
        <v>0</v>
      </c>
      <c r="CO68" s="26" t="n">
        <f aca="false">H68+J68+L68+N68+P68+R68+T68+V68+X68+Z68+AB68+AD68+AF68+AH68+AJ68+AL68+AN68+AP68+AR68+AT68+AV68+AX68+AZ68+BB68+BD68+BF68+BH68+BJ68+BL68+BN68+BP68+BR68+BT68+BV68+BX68+BZ68+CB68+CD68+CF68+CH68+CJ68+CL68+CN68</f>
        <v>0</v>
      </c>
    </row>
    <row r="69" customFormat="false" ht="45" hidden="false" customHeight="true" outlineLevel="0" collapsed="false">
      <c r="A69" s="39" t="n">
        <v>179</v>
      </c>
      <c r="B69" s="21" t="s">
        <v>381</v>
      </c>
      <c r="C69" s="42" t="s">
        <v>114</v>
      </c>
      <c r="D69" s="42" t="s">
        <v>115</v>
      </c>
      <c r="E69" s="21" t="s">
        <v>68</v>
      </c>
      <c r="F69" s="21" t="s">
        <v>116</v>
      </c>
      <c r="G69" s="22"/>
      <c r="H69" s="23"/>
      <c r="I69" s="22"/>
      <c r="J69" s="23"/>
      <c r="K69" s="50"/>
      <c r="L69" s="57"/>
      <c r="M69" s="50"/>
      <c r="N69" s="57"/>
      <c r="O69" s="50"/>
      <c r="P69" s="50"/>
      <c r="Q69" s="50"/>
      <c r="R69" s="50"/>
      <c r="S69" s="22" t="n">
        <v>0</v>
      </c>
      <c r="T69" s="23" t="n">
        <v>0</v>
      </c>
      <c r="U69" s="22" t="n">
        <v>0</v>
      </c>
      <c r="V69" s="23" t="n">
        <f aca="false">U69*2</f>
        <v>0</v>
      </c>
      <c r="W69" s="50"/>
      <c r="X69" s="50"/>
      <c r="Y69" s="50"/>
      <c r="Z69" s="50"/>
      <c r="AA69" s="12" t="n">
        <v>0</v>
      </c>
      <c r="AB69" s="11" t="n">
        <f aca="false">IF(AA69&lt;51%,0,IF(AA69&lt;61%,5,IF(AA69&lt;71%,7,9)))</f>
        <v>0</v>
      </c>
      <c r="AC69" s="24" t="n">
        <v>1</v>
      </c>
      <c r="AD69" s="23" t="n">
        <v>10</v>
      </c>
      <c r="AE69" s="51"/>
      <c r="AF69" s="11"/>
      <c r="AG69" s="51"/>
      <c r="AH69" s="11"/>
      <c r="AI69" s="12" t="n">
        <v>1</v>
      </c>
      <c r="AJ69" s="11" t="n">
        <f aca="false">IF(AI69&lt;100%,0,5)</f>
        <v>5</v>
      </c>
      <c r="AK69" s="22"/>
      <c r="AL69" s="23"/>
      <c r="AM69" s="51"/>
      <c r="AN69" s="11"/>
      <c r="AO69" s="51"/>
      <c r="AP69" s="11" t="n">
        <v>1.33</v>
      </c>
      <c r="AQ69" s="51"/>
      <c r="AR69" s="11"/>
      <c r="AS69" s="22" t="n">
        <v>2000000</v>
      </c>
      <c r="AT69" s="23" t="n">
        <v>39</v>
      </c>
      <c r="AU69" s="22" t="n">
        <v>0</v>
      </c>
      <c r="AV69" s="23" t="n">
        <v>0</v>
      </c>
      <c r="AW69" s="22"/>
      <c r="AX69" s="23"/>
      <c r="AY69" s="22"/>
      <c r="AZ69" s="23"/>
      <c r="BA69" s="22"/>
      <c r="BB69" s="23"/>
      <c r="BC69" s="22"/>
      <c r="BD69" s="23"/>
      <c r="BE69" s="22" t="n">
        <v>0</v>
      </c>
      <c r="BF69" s="23" t="n">
        <f aca="false">BE69*1</f>
        <v>0</v>
      </c>
      <c r="BG69" s="22" t="n">
        <v>0</v>
      </c>
      <c r="BH69" s="23" t="n">
        <f aca="false">BG69*1</f>
        <v>0</v>
      </c>
      <c r="BI69" s="22" t="n">
        <v>0</v>
      </c>
      <c r="BJ69" s="23" t="n">
        <f aca="false">BI69*2</f>
        <v>0</v>
      </c>
      <c r="BK69" s="22" t="n">
        <v>0</v>
      </c>
      <c r="BL69" s="23" t="n">
        <f aca="false">BK69*0.5</f>
        <v>0</v>
      </c>
      <c r="BM69" s="22" t="n">
        <v>0</v>
      </c>
      <c r="BN69" s="23" t="n">
        <v>0</v>
      </c>
      <c r="BO69" s="22"/>
      <c r="BP69" s="52"/>
      <c r="BQ69" s="22"/>
      <c r="BR69" s="52"/>
      <c r="BS69" s="22"/>
      <c r="BT69" s="23"/>
      <c r="BU69" s="22"/>
      <c r="BV69" s="52"/>
      <c r="BW69" s="22"/>
      <c r="BX69" s="23"/>
      <c r="BY69" s="22"/>
      <c r="BZ69" s="52"/>
      <c r="CA69" s="22"/>
      <c r="CB69" s="52"/>
      <c r="CC69" s="22"/>
      <c r="CD69" s="52"/>
      <c r="CE69" s="22"/>
      <c r="CF69" s="52"/>
      <c r="CG69" s="22"/>
      <c r="CH69" s="23"/>
      <c r="CI69" s="22" t="n">
        <v>0</v>
      </c>
      <c r="CJ69" s="53" t="n">
        <f aca="false">CI69</f>
        <v>0</v>
      </c>
      <c r="CK69" s="22"/>
      <c r="CL69" s="52"/>
      <c r="CM69" s="22" t="n">
        <v>0</v>
      </c>
      <c r="CN69" s="53" t="n">
        <f aca="false">CM69</f>
        <v>0</v>
      </c>
      <c r="CO69" s="26" t="n">
        <f aca="false">H69+J69+L69+N69+P69+R69+T69+V69+X69+Z69+AB69+AD69+AF69+AH69+AJ69+AL69+AN69+AP69+AR69+AT69+AV69+AX69+AZ69+BB69+BD69+BF69+BH69+BJ69+BL69+BN69+BP69+BR69+BT69+BV69+BX69+BZ69+CB69+CD69+CF69+CH69+CJ69+CL69+CN69</f>
        <v>55.33</v>
      </c>
    </row>
    <row r="70" customFormat="false" ht="45" hidden="false" customHeight="true" outlineLevel="0" collapsed="false">
      <c r="A70" s="7" t="n">
        <v>156</v>
      </c>
      <c r="B70" s="21" t="s">
        <v>382</v>
      </c>
      <c r="C70" s="42" t="s">
        <v>383</v>
      </c>
      <c r="D70" s="42" t="s">
        <v>384</v>
      </c>
      <c r="E70" s="21" t="s">
        <v>68</v>
      </c>
      <c r="F70" s="21" t="s">
        <v>108</v>
      </c>
      <c r="G70" s="22"/>
      <c r="H70" s="23"/>
      <c r="I70" s="22"/>
      <c r="J70" s="23"/>
      <c r="K70" s="50"/>
      <c r="L70" s="57"/>
      <c r="M70" s="50"/>
      <c r="N70" s="57"/>
      <c r="O70" s="50"/>
      <c r="P70" s="50"/>
      <c r="Q70" s="50"/>
      <c r="R70" s="50"/>
      <c r="S70" s="22" t="n">
        <v>0</v>
      </c>
      <c r="T70" s="23" t="n">
        <v>0</v>
      </c>
      <c r="U70" s="22" t="n">
        <v>0</v>
      </c>
      <c r="V70" s="23" t="n">
        <f aca="false">U70*2</f>
        <v>0</v>
      </c>
      <c r="W70" s="50"/>
      <c r="X70" s="50"/>
      <c r="Y70" s="50"/>
      <c r="Z70" s="50"/>
      <c r="AA70" s="12" t="n">
        <v>0.71</v>
      </c>
      <c r="AB70" s="11" t="n">
        <f aca="false">IF(AA70&lt;51%,0,IF(AA70&lt;61%,5,IF(AA70&lt;71%,7,9)))</f>
        <v>9</v>
      </c>
      <c r="AC70" s="24" t="n">
        <v>1</v>
      </c>
      <c r="AD70" s="23" t="n">
        <v>10</v>
      </c>
      <c r="AE70" s="51"/>
      <c r="AF70" s="11"/>
      <c r="AG70" s="51"/>
      <c r="AH70" s="11"/>
      <c r="AI70" s="12" t="n">
        <v>0</v>
      </c>
      <c r="AJ70" s="11" t="n">
        <f aca="false">IF(AI70&lt;100%,0,5)</f>
        <v>0</v>
      </c>
      <c r="AK70" s="22"/>
      <c r="AL70" s="23"/>
      <c r="AM70" s="51"/>
      <c r="AN70" s="11"/>
      <c r="AO70" s="51"/>
      <c r="AP70" s="11"/>
      <c r="AQ70" s="51"/>
      <c r="AR70" s="11"/>
      <c r="AS70" s="22" t="n">
        <v>0</v>
      </c>
      <c r="AT70" s="23" t="n">
        <v>0</v>
      </c>
      <c r="AU70" s="22" t="n">
        <v>0</v>
      </c>
      <c r="AV70" s="23" t="n">
        <v>0</v>
      </c>
      <c r="AW70" s="22"/>
      <c r="AX70" s="23"/>
      <c r="AY70" s="22"/>
      <c r="AZ70" s="23"/>
      <c r="BA70" s="22"/>
      <c r="BB70" s="23"/>
      <c r="BC70" s="22"/>
      <c r="BD70" s="23"/>
      <c r="BE70" s="22" t="n">
        <v>0</v>
      </c>
      <c r="BF70" s="23" t="n">
        <f aca="false">BE70*1</f>
        <v>0</v>
      </c>
      <c r="BG70" s="22" t="n">
        <v>0</v>
      </c>
      <c r="BH70" s="23" t="n">
        <f aca="false">BG70*1</f>
        <v>0</v>
      </c>
      <c r="BI70" s="22" t="n">
        <v>0</v>
      </c>
      <c r="BJ70" s="23" t="n">
        <f aca="false">BI70*2</f>
        <v>0</v>
      </c>
      <c r="BK70" s="22" t="n">
        <v>0</v>
      </c>
      <c r="BL70" s="23" t="n">
        <f aca="false">BK70*0.5</f>
        <v>0</v>
      </c>
      <c r="BM70" s="22" t="n">
        <v>0</v>
      </c>
      <c r="BN70" s="23" t="n">
        <v>0</v>
      </c>
      <c r="BO70" s="22"/>
      <c r="BP70" s="52"/>
      <c r="BQ70" s="22"/>
      <c r="BR70" s="52"/>
      <c r="BS70" s="22"/>
      <c r="BT70" s="23"/>
      <c r="BU70" s="22"/>
      <c r="BV70" s="52"/>
      <c r="BW70" s="22"/>
      <c r="BX70" s="23"/>
      <c r="BY70" s="22"/>
      <c r="BZ70" s="52"/>
      <c r="CA70" s="22"/>
      <c r="CB70" s="52"/>
      <c r="CC70" s="22"/>
      <c r="CD70" s="52"/>
      <c r="CE70" s="22"/>
      <c r="CF70" s="52"/>
      <c r="CG70" s="22"/>
      <c r="CH70" s="23"/>
      <c r="CI70" s="22" t="n">
        <v>0</v>
      </c>
      <c r="CJ70" s="53" t="n">
        <f aca="false">CI70</f>
        <v>0</v>
      </c>
      <c r="CK70" s="22"/>
      <c r="CL70" s="52"/>
      <c r="CM70" s="22" t="n">
        <v>0</v>
      </c>
      <c r="CN70" s="53" t="n">
        <f aca="false">CM70</f>
        <v>0</v>
      </c>
      <c r="CO70" s="26" t="n">
        <f aca="false">H70+J70+L70+N70+P70+R70+T70+V70+X70+Z70+AB70+AD70+AF70+AH70+AJ70+AL70+AN70+AP70+AR70+AT70+AV70+AX70+AZ70+BB70+BD70+BF70+BH70+BJ70+BL70+BN70+BP70+BR70+BT70+BV70+BX70+BZ70+CB70+CD70+CF70+CH70+CJ70+CL70+CN70</f>
        <v>19</v>
      </c>
    </row>
    <row r="71" customFormat="false" ht="45" hidden="false" customHeight="true" outlineLevel="0" collapsed="false">
      <c r="A71" s="7" t="n">
        <v>61</v>
      </c>
      <c r="B71" s="21" t="s">
        <v>385</v>
      </c>
      <c r="C71" s="42" t="s">
        <v>386</v>
      </c>
      <c r="D71" s="42" t="s">
        <v>387</v>
      </c>
      <c r="E71" s="21" t="s">
        <v>59</v>
      </c>
      <c r="F71" s="21" t="s">
        <v>79</v>
      </c>
      <c r="G71" s="22"/>
      <c r="H71" s="23"/>
      <c r="I71" s="22"/>
      <c r="J71" s="23" t="n">
        <v>2</v>
      </c>
      <c r="K71" s="50"/>
      <c r="L71" s="50"/>
      <c r="M71" s="50"/>
      <c r="N71" s="50"/>
      <c r="O71" s="50"/>
      <c r="P71" s="50"/>
      <c r="Q71" s="50"/>
      <c r="R71" s="50"/>
      <c r="S71" s="22" t="n">
        <v>0</v>
      </c>
      <c r="T71" s="23" t="n">
        <v>0</v>
      </c>
      <c r="U71" s="22" t="n">
        <v>0</v>
      </c>
      <c r="V71" s="23" t="n">
        <f aca="false">U71*2</f>
        <v>0</v>
      </c>
      <c r="W71" s="50"/>
      <c r="X71" s="50"/>
      <c r="Y71" s="50"/>
      <c r="Z71" s="50"/>
      <c r="AA71" s="12" t="n">
        <v>0.979</v>
      </c>
      <c r="AB71" s="11" t="n">
        <f aca="false">IF(AA71&lt;51%,0,IF(AA71&lt;61%,5,IF(AA71&lt;71%,7,9)))</f>
        <v>9</v>
      </c>
      <c r="AC71" s="24" t="n">
        <v>1</v>
      </c>
      <c r="AD71" s="23" t="n">
        <v>10</v>
      </c>
      <c r="AE71" s="51"/>
      <c r="AF71" s="11"/>
      <c r="AG71" s="51"/>
      <c r="AH71" s="11"/>
      <c r="AI71" s="12" t="n">
        <v>0</v>
      </c>
      <c r="AJ71" s="11" t="n">
        <f aca="false">IF(AI71&lt;100%,0,5)</f>
        <v>0</v>
      </c>
      <c r="AK71" s="22"/>
      <c r="AL71" s="23"/>
      <c r="AM71" s="51"/>
      <c r="AN71" s="11"/>
      <c r="AO71" s="51"/>
      <c r="AP71" s="11"/>
      <c r="AQ71" s="51"/>
      <c r="AR71" s="11"/>
      <c r="AS71" s="22" t="n">
        <v>0</v>
      </c>
      <c r="AT71" s="23" t="n">
        <v>0</v>
      </c>
      <c r="AU71" s="22" t="n">
        <v>0</v>
      </c>
      <c r="AV71" s="23"/>
      <c r="AW71" s="22"/>
      <c r="AX71" s="23"/>
      <c r="AY71" s="22"/>
      <c r="AZ71" s="23"/>
      <c r="BA71" s="22"/>
      <c r="BB71" s="23"/>
      <c r="BC71" s="22"/>
      <c r="BD71" s="23"/>
      <c r="BE71" s="22" t="n">
        <v>0</v>
      </c>
      <c r="BF71" s="23" t="n">
        <f aca="false">BE71*1</f>
        <v>0</v>
      </c>
      <c r="BG71" s="22" t="n">
        <v>0</v>
      </c>
      <c r="BH71" s="23" t="n">
        <f aca="false">BG71*1</f>
        <v>0</v>
      </c>
      <c r="BI71" s="22" t="n">
        <v>0</v>
      </c>
      <c r="BJ71" s="23" t="n">
        <f aca="false">BI71*2</f>
        <v>0</v>
      </c>
      <c r="BK71" s="22" t="n">
        <v>0</v>
      </c>
      <c r="BL71" s="23" t="n">
        <f aca="false">BK71*0.5</f>
        <v>0</v>
      </c>
      <c r="BM71" s="22" t="n">
        <v>0</v>
      </c>
      <c r="BN71" s="23" t="n">
        <v>0</v>
      </c>
      <c r="BO71" s="22"/>
      <c r="BP71" s="52"/>
      <c r="BQ71" s="22"/>
      <c r="BR71" s="52"/>
      <c r="BS71" s="22"/>
      <c r="BT71" s="23"/>
      <c r="BU71" s="22"/>
      <c r="BV71" s="52"/>
      <c r="BW71" s="22"/>
      <c r="BX71" s="23"/>
      <c r="BY71" s="22"/>
      <c r="BZ71" s="52"/>
      <c r="CA71" s="22"/>
      <c r="CB71" s="23" t="n">
        <v>14</v>
      </c>
      <c r="CC71" s="22"/>
      <c r="CD71" s="52"/>
      <c r="CE71" s="22"/>
      <c r="CF71" s="52"/>
      <c r="CG71" s="22"/>
      <c r="CH71" s="23"/>
      <c r="CI71" s="22" t="n">
        <v>0</v>
      </c>
      <c r="CJ71" s="53" t="n">
        <f aca="false">CI71</f>
        <v>0</v>
      </c>
      <c r="CK71" s="22"/>
      <c r="CL71" s="52"/>
      <c r="CM71" s="22" t="n">
        <v>0</v>
      </c>
      <c r="CN71" s="53" t="n">
        <f aca="false">CM71</f>
        <v>0</v>
      </c>
      <c r="CO71" s="26" t="n">
        <f aca="false">H71+J71+L71+N71+P71+R71+T71+V71+X71+Z71+AB71+AD71+AF71+AH71+AJ71+AL71+AN71+AP71+AR71+AT71+AV71+AX71+AZ71+BB71+BD71+BF71+BH71+BJ71+BL71+BN71+BP71+BR71+BT71+BV71+BX71+BZ71+CB71+CD71+CF71+CH71+CJ71+CL71+CN71</f>
        <v>35</v>
      </c>
    </row>
    <row r="72" customFormat="false" ht="45" hidden="false" customHeight="true" outlineLevel="0" collapsed="false">
      <c r="A72" s="7" t="n">
        <v>254</v>
      </c>
      <c r="B72" s="21" t="s">
        <v>388</v>
      </c>
      <c r="C72" s="42" t="s">
        <v>389</v>
      </c>
      <c r="D72" s="42" t="s">
        <v>390</v>
      </c>
      <c r="E72" s="21" t="s">
        <v>59</v>
      </c>
      <c r="F72" s="21" t="s">
        <v>145</v>
      </c>
      <c r="G72" s="22"/>
      <c r="H72" s="23"/>
      <c r="I72" s="22"/>
      <c r="J72" s="23"/>
      <c r="K72" s="50"/>
      <c r="L72" s="50"/>
      <c r="M72" s="50"/>
      <c r="N72" s="50"/>
      <c r="O72" s="50"/>
      <c r="P72" s="50"/>
      <c r="Q72" s="50"/>
      <c r="R72" s="50"/>
      <c r="S72" s="22" t="n">
        <v>0</v>
      </c>
      <c r="T72" s="23" t="n">
        <v>0</v>
      </c>
      <c r="U72" s="22" t="n">
        <v>0</v>
      </c>
      <c r="V72" s="23" t="n">
        <f aca="false">U72*2</f>
        <v>0</v>
      </c>
      <c r="W72" s="50"/>
      <c r="X72" s="50"/>
      <c r="Y72" s="50"/>
      <c r="Z72" s="50"/>
      <c r="AA72" s="12" t="n">
        <v>0.882</v>
      </c>
      <c r="AB72" s="11" t="n">
        <f aca="false">IF(AA72&lt;51%,0,IF(AA72&lt;61%,5,IF(AA72&lt;71%,7,9)))</f>
        <v>9</v>
      </c>
      <c r="AC72" s="24" t="n">
        <v>1</v>
      </c>
      <c r="AD72" s="23" t="n">
        <v>10</v>
      </c>
      <c r="AE72" s="51" t="s">
        <v>391</v>
      </c>
      <c r="AF72" s="11" t="n">
        <v>21.1</v>
      </c>
      <c r="AG72" s="51"/>
      <c r="AH72" s="11"/>
      <c r="AI72" s="12" t="n">
        <v>1</v>
      </c>
      <c r="AJ72" s="11" t="n">
        <f aca="false">IF(AI72&lt;100%,0,5)</f>
        <v>5</v>
      </c>
      <c r="AK72" s="22"/>
      <c r="AL72" s="23"/>
      <c r="AM72" s="51"/>
      <c r="AN72" s="11" t="n">
        <v>6.67</v>
      </c>
      <c r="AO72" s="51"/>
      <c r="AP72" s="11" t="n">
        <v>2.17</v>
      </c>
      <c r="AQ72" s="51"/>
      <c r="AR72" s="11"/>
      <c r="AS72" s="22" t="n">
        <v>0</v>
      </c>
      <c r="AT72" s="23" t="n">
        <v>0</v>
      </c>
      <c r="AU72" s="22" t="n">
        <v>164160</v>
      </c>
      <c r="AV72" s="23" t="n">
        <v>3</v>
      </c>
      <c r="AW72" s="22"/>
      <c r="AX72" s="23"/>
      <c r="AY72" s="22"/>
      <c r="AZ72" s="23"/>
      <c r="BA72" s="22"/>
      <c r="BB72" s="23"/>
      <c r="BC72" s="22"/>
      <c r="BD72" s="23"/>
      <c r="BE72" s="22" t="n">
        <v>0</v>
      </c>
      <c r="BF72" s="23" t="n">
        <f aca="false">BE72*1</f>
        <v>0</v>
      </c>
      <c r="BG72" s="22" t="n">
        <v>0</v>
      </c>
      <c r="BH72" s="23" t="n">
        <f aca="false">BG72*1</f>
        <v>0</v>
      </c>
      <c r="BI72" s="22" t="n">
        <v>0</v>
      </c>
      <c r="BJ72" s="23" t="n">
        <f aca="false">BI72*2</f>
        <v>0</v>
      </c>
      <c r="BK72" s="22" t="n">
        <v>0</v>
      </c>
      <c r="BL72" s="23" t="n">
        <f aca="false">BK72*0.5</f>
        <v>0</v>
      </c>
      <c r="BM72" s="22" t="n">
        <v>0</v>
      </c>
      <c r="BN72" s="23" t="n">
        <v>0</v>
      </c>
      <c r="BO72" s="22"/>
      <c r="BP72" s="52"/>
      <c r="BQ72" s="22"/>
      <c r="BR72" s="52"/>
      <c r="BS72" s="22"/>
      <c r="BT72" s="23"/>
      <c r="BU72" s="22"/>
      <c r="BV72" s="52"/>
      <c r="BW72" s="22"/>
      <c r="BX72" s="23"/>
      <c r="BY72" s="22"/>
      <c r="BZ72" s="52"/>
      <c r="CA72" s="22"/>
      <c r="CB72" s="23"/>
      <c r="CC72" s="22"/>
      <c r="CD72" s="52"/>
      <c r="CE72" s="22"/>
      <c r="CF72" s="52"/>
      <c r="CG72" s="22" t="s">
        <v>308</v>
      </c>
      <c r="CH72" s="23" t="n">
        <v>8</v>
      </c>
      <c r="CI72" s="22" t="n">
        <v>0</v>
      </c>
      <c r="CJ72" s="53" t="n">
        <f aca="false">CI72</f>
        <v>0</v>
      </c>
      <c r="CK72" s="22"/>
      <c r="CL72" s="52"/>
      <c r="CM72" s="22" t="n">
        <v>0</v>
      </c>
      <c r="CN72" s="53" t="n">
        <f aca="false">CM72</f>
        <v>0</v>
      </c>
      <c r="CO72" s="26" t="n">
        <f aca="false">H72+J72+L72+N72+P72+R72+T72+V72+X72+Z72+AB72+AD72+AF72+AH72+AJ72+AL72+AN72+AP72+AR72+AT72+AV72+AX72+AZ72+BB72+BD72+BF72+BH72+BJ72+BL72+BN72+BP72+BR72+BT72+BV72+BX72+BZ72+CB72+CD72+CF72+CH72+CJ72+CL72+CN72</f>
        <v>64.94</v>
      </c>
    </row>
    <row r="73" customFormat="false" ht="45" hidden="false" customHeight="true" outlineLevel="0" collapsed="false">
      <c r="A73" s="7" t="n">
        <v>229</v>
      </c>
      <c r="B73" s="21" t="s">
        <v>392</v>
      </c>
      <c r="C73" s="42" t="s">
        <v>393</v>
      </c>
      <c r="D73" s="42" t="s">
        <v>394</v>
      </c>
      <c r="E73" s="21" t="s">
        <v>83</v>
      </c>
      <c r="F73" s="21" t="s">
        <v>137</v>
      </c>
      <c r="G73" s="22"/>
      <c r="H73" s="23"/>
      <c r="I73" s="22"/>
      <c r="J73" s="23"/>
      <c r="K73" s="50"/>
      <c r="L73" s="50"/>
      <c r="M73" s="50"/>
      <c r="N73" s="50"/>
      <c r="O73" s="50"/>
      <c r="P73" s="50"/>
      <c r="Q73" s="50"/>
      <c r="R73" s="50"/>
      <c r="S73" s="22" t="n">
        <v>0</v>
      </c>
      <c r="T73" s="23" t="n">
        <v>0</v>
      </c>
      <c r="U73" s="22" t="n">
        <v>0</v>
      </c>
      <c r="V73" s="23" t="n">
        <f aca="false">U73*2</f>
        <v>0</v>
      </c>
      <c r="W73" s="50"/>
      <c r="X73" s="50"/>
      <c r="Y73" s="50"/>
      <c r="Z73" s="50"/>
      <c r="AA73" s="12" t="n">
        <v>0.8395</v>
      </c>
      <c r="AB73" s="11" t="n">
        <f aca="false">IF(AA73&lt;51%,0,IF(AA73&lt;61%,5,IF(AA73&lt;71%,7,9)))</f>
        <v>9</v>
      </c>
      <c r="AC73" s="24" t="n">
        <v>1</v>
      </c>
      <c r="AD73" s="23" t="n">
        <v>10</v>
      </c>
      <c r="AE73" s="51" t="s">
        <v>395</v>
      </c>
      <c r="AF73" s="11" t="n">
        <v>25.4</v>
      </c>
      <c r="AG73" s="51"/>
      <c r="AH73" s="11"/>
      <c r="AI73" s="12" t="n">
        <v>0</v>
      </c>
      <c r="AJ73" s="11" t="n">
        <f aca="false">IF(AI73&lt;100%,0,5)</f>
        <v>0</v>
      </c>
      <c r="AK73" s="22"/>
      <c r="AL73" s="23"/>
      <c r="AM73" s="22"/>
      <c r="AN73" s="23"/>
      <c r="AO73" s="22"/>
      <c r="AP73" s="23" t="n">
        <v>3.1</v>
      </c>
      <c r="AQ73" s="22"/>
      <c r="AR73" s="23"/>
      <c r="AS73" s="22" t="n">
        <v>0</v>
      </c>
      <c r="AT73" s="23" t="n">
        <v>0</v>
      </c>
      <c r="AU73" s="22" t="n">
        <v>0</v>
      </c>
      <c r="AV73" s="23"/>
      <c r="AW73" s="22"/>
      <c r="AX73" s="23"/>
      <c r="AY73" s="22"/>
      <c r="AZ73" s="23"/>
      <c r="BA73" s="22"/>
      <c r="BB73" s="23"/>
      <c r="BC73" s="22"/>
      <c r="BD73" s="23"/>
      <c r="BE73" s="22" t="n">
        <v>0</v>
      </c>
      <c r="BF73" s="23" t="n">
        <f aca="false">BE73*1</f>
        <v>0</v>
      </c>
      <c r="BG73" s="22" t="n">
        <v>0</v>
      </c>
      <c r="BH73" s="23" t="n">
        <f aca="false">BG73*1</f>
        <v>0</v>
      </c>
      <c r="BI73" s="22" t="n">
        <v>0</v>
      </c>
      <c r="BJ73" s="23" t="n">
        <f aca="false">BI73*2</f>
        <v>0</v>
      </c>
      <c r="BK73" s="22" t="n">
        <v>0</v>
      </c>
      <c r="BL73" s="23" t="n">
        <f aca="false">BK73*0.5</f>
        <v>0</v>
      </c>
      <c r="BM73" s="22" t="n">
        <v>0</v>
      </c>
      <c r="BN73" s="23" t="n">
        <v>0</v>
      </c>
      <c r="BO73" s="22"/>
      <c r="BP73" s="52"/>
      <c r="BQ73" s="22"/>
      <c r="BR73" s="52"/>
      <c r="BS73" s="22"/>
      <c r="BT73" s="23"/>
      <c r="BU73" s="22"/>
      <c r="BV73" s="52"/>
      <c r="BW73" s="22"/>
      <c r="BX73" s="23"/>
      <c r="BY73" s="22"/>
      <c r="BZ73" s="52"/>
      <c r="CA73" s="22"/>
      <c r="CB73" s="23" t="n">
        <v>2</v>
      </c>
      <c r="CC73" s="22"/>
      <c r="CD73" s="52"/>
      <c r="CE73" s="22"/>
      <c r="CF73" s="52"/>
      <c r="CG73" s="22"/>
      <c r="CH73" s="23"/>
      <c r="CI73" s="22" t="n">
        <v>0</v>
      </c>
      <c r="CJ73" s="53" t="n">
        <f aca="false">CI73</f>
        <v>0</v>
      </c>
      <c r="CK73" s="22"/>
      <c r="CL73" s="52"/>
      <c r="CM73" s="22" t="n">
        <v>0</v>
      </c>
      <c r="CN73" s="53" t="n">
        <f aca="false">CM73</f>
        <v>0</v>
      </c>
      <c r="CO73" s="26" t="n">
        <f aca="false">H73+J73+L73+N73+P73+R73+T73+V73+X73+Z73+AB73+AD73+AF73+AH73+AJ73+AL73+AN73+AP73+AR73+AT73+AV73+AX73+AZ73+BB73+BD73+BF73+BH73+BJ73+BL73+BN73+BP73+BR73+BT73+BV73+BX73+BZ73+CB73+CD73+CF73+CH73+CJ73+CL73+CN73</f>
        <v>49.5</v>
      </c>
    </row>
    <row r="74" customFormat="false" ht="45" hidden="false" customHeight="true" outlineLevel="0" collapsed="false">
      <c r="A74" s="7" t="n">
        <v>21</v>
      </c>
      <c r="B74" s="21" t="s">
        <v>396</v>
      </c>
      <c r="C74" s="42" t="s">
        <v>397</v>
      </c>
      <c r="D74" s="42" t="s">
        <v>398</v>
      </c>
      <c r="E74" s="21" t="s">
        <v>59</v>
      </c>
      <c r="F74" s="21" t="s">
        <v>64</v>
      </c>
      <c r="G74" s="22"/>
      <c r="H74" s="23"/>
      <c r="I74" s="22"/>
      <c r="J74" s="23"/>
      <c r="K74" s="50"/>
      <c r="L74" s="50"/>
      <c r="M74" s="50"/>
      <c r="N74" s="50"/>
      <c r="O74" s="50"/>
      <c r="P74" s="50"/>
      <c r="Q74" s="50"/>
      <c r="R74" s="50"/>
      <c r="S74" s="22" t="n">
        <v>0</v>
      </c>
      <c r="T74" s="23" t="n">
        <v>0</v>
      </c>
      <c r="U74" s="22" t="n">
        <v>0</v>
      </c>
      <c r="V74" s="23" t="n">
        <f aca="false">U74*2</f>
        <v>0</v>
      </c>
      <c r="W74" s="50"/>
      <c r="X74" s="50"/>
      <c r="Y74" s="50"/>
      <c r="Z74" s="50"/>
      <c r="AA74" s="12" t="n">
        <v>0.761</v>
      </c>
      <c r="AB74" s="11" t="n">
        <f aca="false">IF(AA74&lt;51%,0,IF(AA74&lt;61%,5,IF(AA74&lt;71%,7,9)))</f>
        <v>9</v>
      </c>
      <c r="AC74" s="24" t="n">
        <v>1</v>
      </c>
      <c r="AD74" s="23" t="n">
        <v>10</v>
      </c>
      <c r="AE74" s="51"/>
      <c r="AF74" s="11"/>
      <c r="AG74" s="51"/>
      <c r="AH74" s="11"/>
      <c r="AI74" s="12" t="n">
        <v>0</v>
      </c>
      <c r="AJ74" s="11" t="n">
        <f aca="false">IF(AI74&lt;100%,0,5)</f>
        <v>0</v>
      </c>
      <c r="AK74" s="22"/>
      <c r="AL74" s="23"/>
      <c r="AM74" s="22"/>
      <c r="AN74" s="23"/>
      <c r="AO74" s="22"/>
      <c r="AP74" s="23"/>
      <c r="AQ74" s="22"/>
      <c r="AR74" s="23"/>
      <c r="AS74" s="22" t="n">
        <v>0</v>
      </c>
      <c r="AT74" s="23" t="n">
        <v>0</v>
      </c>
      <c r="AU74" s="22" t="n">
        <v>0</v>
      </c>
      <c r="AV74" s="23"/>
      <c r="AW74" s="22"/>
      <c r="AX74" s="23"/>
      <c r="AY74" s="22"/>
      <c r="AZ74" s="23"/>
      <c r="BA74" s="22"/>
      <c r="BB74" s="23"/>
      <c r="BC74" s="22"/>
      <c r="BD74" s="23"/>
      <c r="BE74" s="22" t="n">
        <v>0</v>
      </c>
      <c r="BF74" s="23" t="n">
        <f aca="false">BE74*1</f>
        <v>0</v>
      </c>
      <c r="BG74" s="22" t="n">
        <v>0</v>
      </c>
      <c r="BH74" s="23" t="n">
        <f aca="false">BG74*1</f>
        <v>0</v>
      </c>
      <c r="BI74" s="22" t="n">
        <v>0</v>
      </c>
      <c r="BJ74" s="23" t="n">
        <f aca="false">BI74*2</f>
        <v>0</v>
      </c>
      <c r="BK74" s="22" t="n">
        <v>0</v>
      </c>
      <c r="BL74" s="23" t="n">
        <f aca="false">BK74*0.5</f>
        <v>0</v>
      </c>
      <c r="BM74" s="22" t="n">
        <v>0</v>
      </c>
      <c r="BN74" s="23" t="n">
        <v>0</v>
      </c>
      <c r="BO74" s="22"/>
      <c r="BP74" s="52"/>
      <c r="BQ74" s="22"/>
      <c r="BR74" s="52"/>
      <c r="BS74" s="22"/>
      <c r="BT74" s="23"/>
      <c r="BU74" s="22"/>
      <c r="BV74" s="52"/>
      <c r="BW74" s="22"/>
      <c r="BX74" s="23"/>
      <c r="BY74" s="22"/>
      <c r="BZ74" s="52"/>
      <c r="CA74" s="22"/>
      <c r="CB74" s="52"/>
      <c r="CC74" s="22"/>
      <c r="CD74" s="52"/>
      <c r="CE74" s="22"/>
      <c r="CF74" s="52"/>
      <c r="CG74" s="22" t="s">
        <v>308</v>
      </c>
      <c r="CH74" s="23" t="n">
        <v>8</v>
      </c>
      <c r="CI74" s="22" t="n">
        <v>0</v>
      </c>
      <c r="CJ74" s="53" t="n">
        <f aca="false">CI74</f>
        <v>0</v>
      </c>
      <c r="CK74" s="22"/>
      <c r="CL74" s="52"/>
      <c r="CM74" s="22" t="n">
        <v>0</v>
      </c>
      <c r="CN74" s="53" t="n">
        <f aca="false">CM74</f>
        <v>0</v>
      </c>
      <c r="CO74" s="26" t="n">
        <f aca="false">H74+J74+L74+N74+P74+R74+T74+V74+X74+Z74+AB74+AD74+AF74+AH74+AJ74+AL74+AN74+AP74+AR74+AT74+AV74+AX74+AZ74+BB74+BD74+BF74+BH74+BJ74+BL74+BN74+BP74+BR74+BT74+BV74+BX74+BZ74+CB74+CD74+CF74+CH74+CJ74+CL74+CN74</f>
        <v>27</v>
      </c>
    </row>
    <row r="75" customFormat="false" ht="45" hidden="false" customHeight="true" outlineLevel="0" collapsed="false">
      <c r="A75" s="7" t="n">
        <v>74</v>
      </c>
      <c r="B75" s="21" t="s">
        <v>399</v>
      </c>
      <c r="C75" s="42" t="s">
        <v>400</v>
      </c>
      <c r="D75" s="42" t="s">
        <v>401</v>
      </c>
      <c r="E75" s="21" t="s">
        <v>83</v>
      </c>
      <c r="F75" s="21" t="s">
        <v>84</v>
      </c>
      <c r="G75" s="22"/>
      <c r="H75" s="23"/>
      <c r="I75" s="22"/>
      <c r="J75" s="23"/>
      <c r="K75" s="50"/>
      <c r="L75" s="50"/>
      <c r="M75" s="50"/>
      <c r="N75" s="50"/>
      <c r="O75" s="50"/>
      <c r="P75" s="50"/>
      <c r="Q75" s="50"/>
      <c r="R75" s="50"/>
      <c r="S75" s="22" t="n">
        <v>0</v>
      </c>
      <c r="T75" s="23" t="n">
        <v>0</v>
      </c>
      <c r="U75" s="22" t="n">
        <v>0</v>
      </c>
      <c r="V75" s="23" t="n">
        <f aca="false">U75*2</f>
        <v>0</v>
      </c>
      <c r="W75" s="50"/>
      <c r="X75" s="50"/>
      <c r="Y75" s="50"/>
      <c r="Z75" s="50"/>
      <c r="AA75" s="12" t="n">
        <v>0.79</v>
      </c>
      <c r="AB75" s="11" t="n">
        <f aca="false">IF(AA75&lt;51%,0,IF(AA75&lt;61%,5,IF(AA75&lt;71%,7,9)))</f>
        <v>9</v>
      </c>
      <c r="AC75" s="24" t="n">
        <v>1</v>
      </c>
      <c r="AD75" s="23" t="n">
        <v>10</v>
      </c>
      <c r="AE75" s="51" t="s">
        <v>402</v>
      </c>
      <c r="AF75" s="11" t="n">
        <v>7.45</v>
      </c>
      <c r="AG75" s="51"/>
      <c r="AH75" s="11"/>
      <c r="AI75" s="12" t="n">
        <v>0</v>
      </c>
      <c r="AJ75" s="11" t="n">
        <f aca="false">IF(AI75&lt;100%,0,5)</f>
        <v>0</v>
      </c>
      <c r="AK75" s="22"/>
      <c r="AL75" s="23"/>
      <c r="AM75" s="51"/>
      <c r="AN75" s="11" t="n">
        <v>20</v>
      </c>
      <c r="AO75" s="51"/>
      <c r="AP75" s="11" t="n">
        <v>6</v>
      </c>
      <c r="AQ75" s="51"/>
      <c r="AR75" s="11"/>
      <c r="AS75" s="22" t="n">
        <v>0</v>
      </c>
      <c r="AT75" s="23" t="n">
        <v>0</v>
      </c>
      <c r="AU75" s="22" t="n">
        <v>0</v>
      </c>
      <c r="AV75" s="23"/>
      <c r="AW75" s="22"/>
      <c r="AX75" s="23"/>
      <c r="AY75" s="22"/>
      <c r="AZ75" s="23"/>
      <c r="BA75" s="22"/>
      <c r="BB75" s="23"/>
      <c r="BC75" s="22"/>
      <c r="BD75" s="23"/>
      <c r="BE75" s="22" t="n">
        <v>0</v>
      </c>
      <c r="BF75" s="23" t="n">
        <f aca="false">BE75*1</f>
        <v>0</v>
      </c>
      <c r="BG75" s="22" t="n">
        <v>0</v>
      </c>
      <c r="BH75" s="23" t="n">
        <f aca="false">BG75*1</f>
        <v>0</v>
      </c>
      <c r="BI75" s="22" t="n">
        <v>0</v>
      </c>
      <c r="BJ75" s="23" t="n">
        <f aca="false">BI75*2</f>
        <v>0</v>
      </c>
      <c r="BK75" s="22" t="n">
        <v>0</v>
      </c>
      <c r="BL75" s="23" t="n">
        <f aca="false">BK75*0.5</f>
        <v>0</v>
      </c>
      <c r="BM75" s="22" t="n">
        <v>0</v>
      </c>
      <c r="BN75" s="23" t="n">
        <v>0</v>
      </c>
      <c r="BO75" s="22"/>
      <c r="BP75" s="52"/>
      <c r="BQ75" s="22"/>
      <c r="BR75" s="52"/>
      <c r="BS75" s="22"/>
      <c r="BT75" s="23"/>
      <c r="BU75" s="22"/>
      <c r="BV75" s="52"/>
      <c r="BW75" s="59"/>
      <c r="BX75" s="23" t="n">
        <v>2</v>
      </c>
      <c r="BY75" s="22"/>
      <c r="BZ75" s="52"/>
      <c r="CA75" s="22"/>
      <c r="CB75" s="23" t="n">
        <v>22</v>
      </c>
      <c r="CC75" s="22"/>
      <c r="CD75" s="52"/>
      <c r="CE75" s="22"/>
      <c r="CF75" s="52"/>
      <c r="CG75" s="22"/>
      <c r="CH75" s="23"/>
      <c r="CI75" s="22" t="n">
        <v>0</v>
      </c>
      <c r="CJ75" s="53" t="n">
        <f aca="false">CI75</f>
        <v>0</v>
      </c>
      <c r="CK75" s="22"/>
      <c r="CL75" s="52"/>
      <c r="CM75" s="22" t="n">
        <v>0</v>
      </c>
      <c r="CN75" s="53" t="n">
        <f aca="false">CM75</f>
        <v>0</v>
      </c>
      <c r="CO75" s="26" t="n">
        <f aca="false">H75+J75+L75+N75+P75+R75+T75+V75+X75+Z75+AB75+AD75+AF75+AH75+AJ75+AL75+AN75+AP75+AR75+AT75+AV75+AX75+AZ75+BB75+BD75+BF75+BH75+BJ75+BL75+BN75+BP75+BR75+BT75+BV75+BX75+BZ75+CB75+CD75+CF75+CH75+CJ75+CL75+CN75</f>
        <v>76.45</v>
      </c>
    </row>
    <row r="76" customFormat="false" ht="45" hidden="false" customHeight="true" outlineLevel="0" collapsed="false">
      <c r="A76" s="7" t="n">
        <v>99</v>
      </c>
      <c r="B76" s="21" t="s">
        <v>403</v>
      </c>
      <c r="C76" s="42" t="s">
        <v>404</v>
      </c>
      <c r="D76" s="42" t="s">
        <v>405</v>
      </c>
      <c r="E76" s="21" t="s">
        <v>59</v>
      </c>
      <c r="F76" s="21" t="s">
        <v>96</v>
      </c>
      <c r="G76" s="22"/>
      <c r="H76" s="23"/>
      <c r="I76" s="22"/>
      <c r="J76" s="23"/>
      <c r="K76" s="50"/>
      <c r="L76" s="50"/>
      <c r="M76" s="50"/>
      <c r="N76" s="50"/>
      <c r="O76" s="50"/>
      <c r="P76" s="50"/>
      <c r="Q76" s="50"/>
      <c r="R76" s="50"/>
      <c r="S76" s="22" t="n">
        <v>0</v>
      </c>
      <c r="T76" s="23" t="n">
        <v>0</v>
      </c>
      <c r="U76" s="22" t="n">
        <v>0</v>
      </c>
      <c r="V76" s="23" t="n">
        <f aca="false">U76*2</f>
        <v>0</v>
      </c>
      <c r="W76" s="50"/>
      <c r="X76" s="50"/>
      <c r="Y76" s="50"/>
      <c r="Z76" s="50"/>
      <c r="AA76" s="12" t="n">
        <v>0.7178</v>
      </c>
      <c r="AB76" s="11" t="n">
        <f aca="false">IF(AA76&lt;51%,0,IF(AA76&lt;61%,5,IF(AA76&lt;71%,7,9)))</f>
        <v>9</v>
      </c>
      <c r="AC76" s="24" t="n">
        <v>1</v>
      </c>
      <c r="AD76" s="23" t="n">
        <f aca="false">IF(AC76&lt;100%,-20,10)</f>
        <v>10</v>
      </c>
      <c r="AE76" s="51"/>
      <c r="AF76" s="11"/>
      <c r="AG76" s="51"/>
      <c r="AH76" s="11"/>
      <c r="AI76" s="12" t="n">
        <v>0</v>
      </c>
      <c r="AJ76" s="11" t="n">
        <f aca="false">IF(AI76&lt;100%,0,5)</f>
        <v>0</v>
      </c>
      <c r="AK76" s="22"/>
      <c r="AL76" s="23"/>
      <c r="AM76" s="22"/>
      <c r="AN76" s="23"/>
      <c r="AO76" s="22"/>
      <c r="AP76" s="23" t="n">
        <v>3</v>
      </c>
      <c r="AQ76" s="22"/>
      <c r="AR76" s="23"/>
      <c r="AS76" s="22" t="n">
        <v>0</v>
      </c>
      <c r="AT76" s="23" t="n">
        <v>0</v>
      </c>
      <c r="AU76" s="22" t="n">
        <v>0</v>
      </c>
      <c r="AV76" s="23"/>
      <c r="AW76" s="22"/>
      <c r="AX76" s="23"/>
      <c r="AY76" s="22"/>
      <c r="AZ76" s="23"/>
      <c r="BA76" s="22"/>
      <c r="BB76" s="23"/>
      <c r="BC76" s="22"/>
      <c r="BD76" s="23"/>
      <c r="BE76" s="22" t="n">
        <v>0</v>
      </c>
      <c r="BF76" s="23" t="n">
        <f aca="false">BE76*1</f>
        <v>0</v>
      </c>
      <c r="BG76" s="22" t="n">
        <v>0</v>
      </c>
      <c r="BH76" s="23" t="n">
        <f aca="false">BG76*1</f>
        <v>0</v>
      </c>
      <c r="BI76" s="22" t="n">
        <v>0</v>
      </c>
      <c r="BJ76" s="23" t="n">
        <f aca="false">BI76*2</f>
        <v>0</v>
      </c>
      <c r="BK76" s="22" t="n">
        <v>0</v>
      </c>
      <c r="BL76" s="23" t="n">
        <f aca="false">BK76*0.5</f>
        <v>0</v>
      </c>
      <c r="BM76" s="22" t="n">
        <v>0</v>
      </c>
      <c r="BN76" s="23" t="n">
        <v>0</v>
      </c>
      <c r="BO76" s="22"/>
      <c r="BP76" s="52"/>
      <c r="BQ76" s="22"/>
      <c r="BR76" s="52"/>
      <c r="BS76" s="22"/>
      <c r="BT76" s="23"/>
      <c r="BU76" s="22"/>
      <c r="BV76" s="52"/>
      <c r="BW76" s="22"/>
      <c r="BX76" s="23"/>
      <c r="BY76" s="22"/>
      <c r="BZ76" s="52"/>
      <c r="CA76" s="22"/>
      <c r="CB76" s="52"/>
      <c r="CC76" s="22"/>
      <c r="CD76" s="52"/>
      <c r="CE76" s="22"/>
      <c r="CF76" s="52"/>
      <c r="CG76" s="22"/>
      <c r="CH76" s="23"/>
      <c r="CI76" s="22" t="n">
        <v>0</v>
      </c>
      <c r="CJ76" s="53" t="n">
        <f aca="false">CI76</f>
        <v>0</v>
      </c>
      <c r="CK76" s="22"/>
      <c r="CL76" s="52"/>
      <c r="CM76" s="22" t="n">
        <v>0</v>
      </c>
      <c r="CN76" s="53" t="n">
        <f aca="false">CM76</f>
        <v>0</v>
      </c>
      <c r="CO76" s="26" t="n">
        <f aca="false">H76+J76+L76+N76+P76+R76+T76+V76+X76+Z76+AB76+AD76+AF76+AH76+AJ76+AL76+AN76+AP76+AR76+AT76+AV76+AX76+AZ76+BB76+BD76+BF76+BH76+BJ76+BL76+BN76+BP76+BR76+BT76+BV76+BX76+BZ76+CB76+CD76+CF76+CH76+CJ76+CL76+CN76</f>
        <v>22</v>
      </c>
    </row>
    <row r="77" customFormat="false" ht="45" hidden="false" customHeight="true" outlineLevel="0" collapsed="false">
      <c r="A77" s="7" t="n">
        <v>45</v>
      </c>
      <c r="B77" s="21" t="s">
        <v>406</v>
      </c>
      <c r="C77" s="42" t="s">
        <v>407</v>
      </c>
      <c r="D77" s="42" t="s">
        <v>408</v>
      </c>
      <c r="E77" s="21" t="s">
        <v>68</v>
      </c>
      <c r="F77" s="21" t="s">
        <v>69</v>
      </c>
      <c r="G77" s="22"/>
      <c r="H77" s="23"/>
      <c r="I77" s="22"/>
      <c r="J77" s="23"/>
      <c r="K77" s="50"/>
      <c r="L77" s="57"/>
      <c r="M77" s="50"/>
      <c r="N77" s="57"/>
      <c r="O77" s="50"/>
      <c r="P77" s="50"/>
      <c r="Q77" s="50"/>
      <c r="R77" s="50"/>
      <c r="S77" s="22" t="n">
        <v>0</v>
      </c>
      <c r="T77" s="23" t="n">
        <v>0</v>
      </c>
      <c r="U77" s="22" t="n">
        <v>0</v>
      </c>
      <c r="V77" s="23" t="n">
        <f aca="false">U77*2</f>
        <v>0</v>
      </c>
      <c r="W77" s="50"/>
      <c r="X77" s="50"/>
      <c r="Y77" s="50"/>
      <c r="Z77" s="50"/>
      <c r="AA77" s="12" t="n">
        <v>0.72</v>
      </c>
      <c r="AB77" s="11" t="n">
        <f aca="false">IF(AA77&lt;51%,0,IF(AA77&lt;61%,5,IF(AA77&lt;71%,7,9)))</f>
        <v>9</v>
      </c>
      <c r="AC77" s="24" t="n">
        <v>1</v>
      </c>
      <c r="AD77" s="23" t="n">
        <v>10</v>
      </c>
      <c r="AE77" s="51"/>
      <c r="AF77" s="11"/>
      <c r="AG77" s="51"/>
      <c r="AH77" s="11"/>
      <c r="AI77" s="12" t="n">
        <v>0</v>
      </c>
      <c r="AJ77" s="11" t="n">
        <f aca="false">IF(AI77&lt;100%,0,5)</f>
        <v>0</v>
      </c>
      <c r="AK77" s="22"/>
      <c r="AL77" s="23"/>
      <c r="AM77" s="22"/>
      <c r="AN77" s="23"/>
      <c r="AO77" s="22"/>
      <c r="AP77" s="23"/>
      <c r="AQ77" s="22"/>
      <c r="AR77" s="23"/>
      <c r="AS77" s="22" t="n">
        <v>0</v>
      </c>
      <c r="AT77" s="23" t="n">
        <v>0</v>
      </c>
      <c r="AU77" s="22" t="n">
        <v>0</v>
      </c>
      <c r="AV77" s="23"/>
      <c r="AW77" s="22"/>
      <c r="AX77" s="23"/>
      <c r="AY77" s="22"/>
      <c r="AZ77" s="23"/>
      <c r="BA77" s="22"/>
      <c r="BB77" s="23"/>
      <c r="BC77" s="22"/>
      <c r="BD77" s="23"/>
      <c r="BE77" s="22" t="n">
        <v>0</v>
      </c>
      <c r="BF77" s="23" t="n">
        <f aca="false">BE77*1</f>
        <v>0</v>
      </c>
      <c r="BG77" s="22" t="n">
        <v>0</v>
      </c>
      <c r="BH77" s="23" t="n">
        <f aca="false">BG77*1</f>
        <v>0</v>
      </c>
      <c r="BI77" s="22" t="n">
        <v>0</v>
      </c>
      <c r="BJ77" s="23" t="n">
        <f aca="false">BI77*2</f>
        <v>0</v>
      </c>
      <c r="BK77" s="22" t="n">
        <v>0</v>
      </c>
      <c r="BL77" s="23" t="n">
        <f aca="false">BK77*0.5</f>
        <v>0</v>
      </c>
      <c r="BM77" s="22" t="n">
        <v>0</v>
      </c>
      <c r="BN77" s="23" t="n">
        <v>0</v>
      </c>
      <c r="BO77" s="22"/>
      <c r="BP77" s="52"/>
      <c r="BQ77" s="22"/>
      <c r="BR77" s="52"/>
      <c r="BS77" s="22"/>
      <c r="BT77" s="23"/>
      <c r="BU77" s="22"/>
      <c r="BV77" s="52"/>
      <c r="BW77" s="22"/>
      <c r="BX77" s="23"/>
      <c r="BY77" s="22"/>
      <c r="BZ77" s="52"/>
      <c r="CA77" s="22"/>
      <c r="CB77" s="23"/>
      <c r="CC77" s="22"/>
      <c r="CD77" s="52"/>
      <c r="CE77" s="22"/>
      <c r="CF77" s="52"/>
      <c r="CG77" s="22"/>
      <c r="CH77" s="23"/>
      <c r="CI77" s="22" t="n">
        <v>0</v>
      </c>
      <c r="CJ77" s="53" t="n">
        <f aca="false">CI77</f>
        <v>0</v>
      </c>
      <c r="CK77" s="22"/>
      <c r="CL77" s="52"/>
      <c r="CM77" s="22" t="n">
        <v>0</v>
      </c>
      <c r="CN77" s="53" t="n">
        <f aca="false">CM77</f>
        <v>0</v>
      </c>
      <c r="CO77" s="26" t="n">
        <f aca="false">H77+J77+L77+N77+P77+R77+T77+V77+X77+Z77+AB77+AD77+AF77+AH77+AJ77+AL77+AN77+AP77+AR77+AT77+AV77+AX77+AZ77+BB77+BD77+BF77+BH77+BJ77+BL77+BN77+BP77+BR77+BT77+BV77+BX77+BZ77+CB77+CD77+CF77+CH77+CJ77+CL77+CN77</f>
        <v>19</v>
      </c>
    </row>
    <row r="78" customFormat="false" ht="45" hidden="false" customHeight="true" outlineLevel="0" collapsed="false">
      <c r="A78" s="7" t="n">
        <v>34</v>
      </c>
      <c r="B78" s="21" t="s">
        <v>409</v>
      </c>
      <c r="C78" s="42" t="s">
        <v>410</v>
      </c>
      <c r="D78" s="42" t="s">
        <v>411</v>
      </c>
      <c r="E78" s="21" t="s">
        <v>59</v>
      </c>
      <c r="F78" s="21" t="s">
        <v>64</v>
      </c>
      <c r="G78" s="22"/>
      <c r="H78" s="23"/>
      <c r="I78" s="22"/>
      <c r="J78" s="23"/>
      <c r="K78" s="50"/>
      <c r="L78" s="50"/>
      <c r="M78" s="50"/>
      <c r="N78" s="50"/>
      <c r="O78" s="50"/>
      <c r="P78" s="50"/>
      <c r="Q78" s="50"/>
      <c r="R78" s="50"/>
      <c r="S78" s="22" t="n">
        <v>0</v>
      </c>
      <c r="T78" s="23" t="n">
        <v>0</v>
      </c>
      <c r="U78" s="22" t="n">
        <v>0</v>
      </c>
      <c r="V78" s="23" t="n">
        <f aca="false">U78*2</f>
        <v>0</v>
      </c>
      <c r="W78" s="50"/>
      <c r="X78" s="50"/>
      <c r="Y78" s="50"/>
      <c r="Z78" s="50"/>
      <c r="AA78" s="12" t="n">
        <v>0</v>
      </c>
      <c r="AB78" s="11" t="n">
        <f aca="false">IF(AA78&lt;51%,0,IF(AA78&lt;61%,5,IF(AA78&lt;71%,7,9)))</f>
        <v>0</v>
      </c>
      <c r="AC78" s="56" t="n">
        <v>0</v>
      </c>
      <c r="AD78" s="23" t="n">
        <v>0</v>
      </c>
      <c r="AE78" s="51"/>
      <c r="AF78" s="11"/>
      <c r="AG78" s="51"/>
      <c r="AH78" s="11"/>
      <c r="AI78" s="12" t="n">
        <v>0</v>
      </c>
      <c r="AJ78" s="11" t="n">
        <f aca="false">IF(AI78&lt;100%,0,5)</f>
        <v>0</v>
      </c>
      <c r="AK78" s="22"/>
      <c r="AL78" s="23"/>
      <c r="AM78" s="51"/>
      <c r="AN78" s="11" t="n">
        <v>15</v>
      </c>
      <c r="AO78" s="51"/>
      <c r="AP78" s="11" t="n">
        <v>2.5</v>
      </c>
      <c r="AQ78" s="51"/>
      <c r="AR78" s="11"/>
      <c r="AS78" s="22" t="n">
        <v>0</v>
      </c>
      <c r="AT78" s="23" t="n">
        <v>0</v>
      </c>
      <c r="AU78" s="22" t="n">
        <v>0</v>
      </c>
      <c r="AV78" s="23"/>
      <c r="AW78" s="22"/>
      <c r="AX78" s="23"/>
      <c r="AY78" s="22"/>
      <c r="AZ78" s="23"/>
      <c r="BA78" s="22"/>
      <c r="BB78" s="23"/>
      <c r="BC78" s="22"/>
      <c r="BD78" s="23"/>
      <c r="BE78" s="22" t="n">
        <v>0</v>
      </c>
      <c r="BF78" s="23" t="n">
        <f aca="false">BE78*1</f>
        <v>0</v>
      </c>
      <c r="BG78" s="22" t="n">
        <v>0</v>
      </c>
      <c r="BH78" s="23" t="n">
        <f aca="false">BG78*1</f>
        <v>0</v>
      </c>
      <c r="BI78" s="22" t="n">
        <v>0</v>
      </c>
      <c r="BJ78" s="23" t="n">
        <f aca="false">BI78*2</f>
        <v>0</v>
      </c>
      <c r="BK78" s="22" t="n">
        <v>0</v>
      </c>
      <c r="BL78" s="23" t="n">
        <f aca="false">BK78*0.5</f>
        <v>0</v>
      </c>
      <c r="BM78" s="22" t="n">
        <v>0</v>
      </c>
      <c r="BN78" s="23" t="n">
        <v>0</v>
      </c>
      <c r="BO78" s="22"/>
      <c r="BP78" s="52"/>
      <c r="BQ78" s="22"/>
      <c r="BR78" s="52"/>
      <c r="BS78" s="22"/>
      <c r="BT78" s="23" t="n">
        <v>38</v>
      </c>
      <c r="BU78" s="22"/>
      <c r="BV78" s="52"/>
      <c r="BW78" s="22"/>
      <c r="BX78" s="23"/>
      <c r="BY78" s="22"/>
      <c r="BZ78" s="52"/>
      <c r="CA78" s="22"/>
      <c r="CB78" s="52"/>
      <c r="CC78" s="22"/>
      <c r="CD78" s="52"/>
      <c r="CE78" s="22"/>
      <c r="CF78" s="52"/>
      <c r="CG78" s="22"/>
      <c r="CH78" s="23"/>
      <c r="CI78" s="22" t="n">
        <v>0</v>
      </c>
      <c r="CJ78" s="53" t="n">
        <f aca="false">CI78</f>
        <v>0</v>
      </c>
      <c r="CK78" s="22"/>
      <c r="CL78" s="52"/>
      <c r="CM78" s="22" t="n">
        <v>0</v>
      </c>
      <c r="CN78" s="53" t="n">
        <f aca="false">CM78</f>
        <v>0</v>
      </c>
      <c r="CO78" s="26" t="n">
        <f aca="false">H78+J78+L78+N78+P78+R78+T78+V78+X78+Z78+AB78+AD78+AF78+AH78+AJ78+AL78+AN78+AP78+AR78+AT78+AV78+AX78+AZ78+BB78+BD78+BF78+BH78+BJ78+BL78+BN78+BP78+BR78+BT78+BV78+BX78+BZ78+CB78+CD78+CF78+CH78+CJ78+CL78+CN78</f>
        <v>55.5</v>
      </c>
    </row>
    <row r="79" customFormat="false" ht="45" hidden="false" customHeight="true" outlineLevel="0" collapsed="false">
      <c r="A79" s="7" t="n">
        <v>36</v>
      </c>
      <c r="B79" s="21" t="s">
        <v>412</v>
      </c>
      <c r="C79" s="42" t="s">
        <v>413</v>
      </c>
      <c r="D79" s="42" t="s">
        <v>414</v>
      </c>
      <c r="E79" s="21" t="s">
        <v>59</v>
      </c>
      <c r="F79" s="21" t="s">
        <v>64</v>
      </c>
      <c r="G79" s="22"/>
      <c r="H79" s="23"/>
      <c r="I79" s="22"/>
      <c r="J79" s="23" t="n">
        <v>7</v>
      </c>
      <c r="K79" s="50"/>
      <c r="L79" s="50"/>
      <c r="M79" s="50"/>
      <c r="N79" s="50"/>
      <c r="O79" s="50"/>
      <c r="P79" s="50"/>
      <c r="Q79" s="50"/>
      <c r="R79" s="50"/>
      <c r="S79" s="22" t="n">
        <v>0</v>
      </c>
      <c r="T79" s="23" t="n">
        <v>0</v>
      </c>
      <c r="U79" s="22" t="n">
        <v>0</v>
      </c>
      <c r="V79" s="23" t="n">
        <f aca="false">U79*2</f>
        <v>0</v>
      </c>
      <c r="W79" s="50"/>
      <c r="X79" s="50"/>
      <c r="Y79" s="50"/>
      <c r="Z79" s="50"/>
      <c r="AA79" s="12" t="n">
        <v>0</v>
      </c>
      <c r="AB79" s="11" t="n">
        <f aca="false">IF(AA79&lt;51%,0,IF(AA79&lt;61%,5,IF(AA79&lt;71%,7,9)))</f>
        <v>0</v>
      </c>
      <c r="AC79" s="24" t="n">
        <v>1</v>
      </c>
      <c r="AD79" s="23" t="n">
        <v>10</v>
      </c>
      <c r="AE79" s="51"/>
      <c r="AF79" s="11"/>
      <c r="AG79" s="51"/>
      <c r="AH79" s="11"/>
      <c r="AI79" s="12" t="n">
        <v>0</v>
      </c>
      <c r="AJ79" s="11" t="n">
        <f aca="false">IF(AI79&lt;100%,0,5)</f>
        <v>0</v>
      </c>
      <c r="AK79" s="22"/>
      <c r="AL79" s="23"/>
      <c r="AM79" s="51"/>
      <c r="AN79" s="11" t="n">
        <v>6.67</v>
      </c>
      <c r="AO79" s="51"/>
      <c r="AP79" s="11" t="n">
        <v>2</v>
      </c>
      <c r="AQ79" s="51"/>
      <c r="AR79" s="11"/>
      <c r="AS79" s="22" t="n">
        <v>0</v>
      </c>
      <c r="AT79" s="23" t="n">
        <v>0</v>
      </c>
      <c r="AU79" s="22" t="n">
        <v>232560</v>
      </c>
      <c r="AV79" s="23" t="n">
        <v>4</v>
      </c>
      <c r="AW79" s="22"/>
      <c r="AX79" s="23"/>
      <c r="AY79" s="22"/>
      <c r="AZ79" s="23"/>
      <c r="BA79" s="22"/>
      <c r="BB79" s="23"/>
      <c r="BC79" s="22"/>
      <c r="BD79" s="23"/>
      <c r="BE79" s="22" t="n">
        <v>0</v>
      </c>
      <c r="BF79" s="23" t="n">
        <f aca="false">BE79*1</f>
        <v>0</v>
      </c>
      <c r="BG79" s="22" t="n">
        <v>0</v>
      </c>
      <c r="BH79" s="23" t="n">
        <f aca="false">BG79*1</f>
        <v>0</v>
      </c>
      <c r="BI79" s="22" t="n">
        <v>0</v>
      </c>
      <c r="BJ79" s="23" t="n">
        <f aca="false">BI79*2</f>
        <v>0</v>
      </c>
      <c r="BK79" s="22" t="n">
        <v>0</v>
      </c>
      <c r="BL79" s="23" t="n">
        <f aca="false">BK79*0.5</f>
        <v>0</v>
      </c>
      <c r="BM79" s="22" t="n">
        <v>0</v>
      </c>
      <c r="BN79" s="23" t="n">
        <v>0</v>
      </c>
      <c r="BO79" s="22"/>
      <c r="BP79" s="52"/>
      <c r="BQ79" s="22"/>
      <c r="BR79" s="52"/>
      <c r="BS79" s="22"/>
      <c r="BT79" s="23"/>
      <c r="BU79" s="22" t="n">
        <v>1</v>
      </c>
      <c r="BV79" s="23" t="n">
        <f aca="false">BU79*7</f>
        <v>7</v>
      </c>
      <c r="BW79" s="22"/>
      <c r="BX79" s="23"/>
      <c r="BY79" s="55"/>
      <c r="BZ79" s="23" t="n">
        <v>12</v>
      </c>
      <c r="CA79" s="22"/>
      <c r="CB79" s="52"/>
      <c r="CC79" s="22"/>
      <c r="CD79" s="52"/>
      <c r="CE79" s="22"/>
      <c r="CF79" s="52"/>
      <c r="CG79" s="22"/>
      <c r="CH79" s="23"/>
      <c r="CI79" s="22" t="n">
        <v>1</v>
      </c>
      <c r="CJ79" s="23" t="n">
        <v>1</v>
      </c>
      <c r="CK79" s="22"/>
      <c r="CL79" s="52"/>
      <c r="CM79" s="22" t="n">
        <v>0</v>
      </c>
      <c r="CN79" s="53" t="n">
        <f aca="false">CM79</f>
        <v>0</v>
      </c>
      <c r="CO79" s="26" t="n">
        <f aca="false">H79+J79+L79+N79+P79+R79+T79+V79+X79+Z79+AB79+AD79+AF79+AH79+AJ79+AL79+AN79+AP79+AR79+AT79+AV79+AX79+AZ79+BB79+BD79+BF79+BH79+BJ79+BL79+BN79+BP79+BR79+BT79+BV79+BX79+BZ79+CB79+CD79+CF79+CH79+CJ79+CL79+CN79</f>
        <v>49.67</v>
      </c>
    </row>
    <row r="80" customFormat="false" ht="45" hidden="false" customHeight="true" outlineLevel="0" collapsed="false">
      <c r="A80" s="7" t="n">
        <v>237</v>
      </c>
      <c r="B80" s="21" t="s">
        <v>415</v>
      </c>
      <c r="C80" s="42" t="s">
        <v>416</v>
      </c>
      <c r="D80" s="42" t="s">
        <v>417</v>
      </c>
      <c r="E80" s="21" t="s">
        <v>83</v>
      </c>
      <c r="F80" s="21" t="s">
        <v>141</v>
      </c>
      <c r="G80" s="22"/>
      <c r="H80" s="23" t="n">
        <v>4</v>
      </c>
      <c r="I80" s="22"/>
      <c r="J80" s="23" t="n">
        <v>6</v>
      </c>
      <c r="K80" s="50"/>
      <c r="L80" s="50"/>
      <c r="M80" s="50"/>
      <c r="N80" s="50"/>
      <c r="O80" s="50"/>
      <c r="P80" s="50"/>
      <c r="Q80" s="50"/>
      <c r="R80" s="50"/>
      <c r="S80" s="22" t="n">
        <v>0</v>
      </c>
      <c r="T80" s="23" t="n">
        <v>0</v>
      </c>
      <c r="U80" s="22" t="n">
        <v>1</v>
      </c>
      <c r="V80" s="23" t="n">
        <f aca="false">U80*2</f>
        <v>2</v>
      </c>
      <c r="W80" s="50"/>
      <c r="X80" s="50"/>
      <c r="Y80" s="50"/>
      <c r="Z80" s="50"/>
      <c r="AA80" s="12" t="n">
        <v>0.846</v>
      </c>
      <c r="AB80" s="11" t="n">
        <f aca="false">IF(AA80&lt;51%,0,IF(AA80&lt;61%,5,IF(AA80&lt;71%,7,9)))</f>
        <v>9</v>
      </c>
      <c r="AC80" s="24" t="n">
        <v>1</v>
      </c>
      <c r="AD80" s="54" t="n">
        <v>10</v>
      </c>
      <c r="AE80" s="51"/>
      <c r="AF80" s="11"/>
      <c r="AG80" s="51"/>
      <c r="AH80" s="11"/>
      <c r="AI80" s="12" t="n">
        <v>1</v>
      </c>
      <c r="AJ80" s="11" t="n">
        <f aca="false">IF(AI80&lt;100%,0,5)</f>
        <v>5</v>
      </c>
      <c r="AK80" s="22"/>
      <c r="AL80" s="23"/>
      <c r="AM80" s="51"/>
      <c r="AN80" s="11"/>
      <c r="AO80" s="51"/>
      <c r="AP80" s="11" t="n">
        <v>3</v>
      </c>
      <c r="AQ80" s="51"/>
      <c r="AR80" s="11"/>
      <c r="AS80" s="22" t="n">
        <v>0</v>
      </c>
      <c r="AT80" s="23" t="n">
        <v>0</v>
      </c>
      <c r="AU80" s="22" t="n">
        <v>0</v>
      </c>
      <c r="AV80" s="23" t="n">
        <v>0</v>
      </c>
      <c r="AW80" s="22"/>
      <c r="AX80" s="23"/>
      <c r="AY80" s="22"/>
      <c r="AZ80" s="23"/>
      <c r="BA80" s="22"/>
      <c r="BB80" s="23"/>
      <c r="BC80" s="22"/>
      <c r="BD80" s="23"/>
      <c r="BE80" s="22" t="n">
        <v>0</v>
      </c>
      <c r="BF80" s="23" t="n">
        <f aca="false">BE80*1</f>
        <v>0</v>
      </c>
      <c r="BG80" s="22" t="n">
        <v>0</v>
      </c>
      <c r="BH80" s="23" t="n">
        <f aca="false">BG80*1</f>
        <v>0</v>
      </c>
      <c r="BI80" s="22" t="n">
        <v>0</v>
      </c>
      <c r="BJ80" s="23" t="n">
        <f aca="false">BI80*2</f>
        <v>0</v>
      </c>
      <c r="BK80" s="22" t="n">
        <v>0</v>
      </c>
      <c r="BL80" s="23" t="n">
        <f aca="false">BK80*0.5</f>
        <v>0</v>
      </c>
      <c r="BM80" s="22" t="n">
        <v>0</v>
      </c>
      <c r="BN80" s="23" t="n">
        <v>0</v>
      </c>
      <c r="BO80" s="22"/>
      <c r="BP80" s="52"/>
      <c r="BQ80" s="22"/>
      <c r="BR80" s="52"/>
      <c r="BS80" s="22"/>
      <c r="BT80" s="23"/>
      <c r="BU80" s="22"/>
      <c r="BV80" s="52"/>
      <c r="BW80" s="59"/>
      <c r="BX80" s="23" t="n">
        <v>2</v>
      </c>
      <c r="BY80" s="22"/>
      <c r="BZ80" s="52"/>
      <c r="CA80" s="55"/>
      <c r="CB80" s="23"/>
      <c r="CC80" s="22"/>
      <c r="CD80" s="52"/>
      <c r="CE80" s="22"/>
      <c r="CF80" s="52"/>
      <c r="CG80" s="22"/>
      <c r="CH80" s="23"/>
      <c r="CI80" s="22" t="n">
        <v>0</v>
      </c>
      <c r="CJ80" s="53" t="n">
        <f aca="false">CI80</f>
        <v>0</v>
      </c>
      <c r="CK80" s="22"/>
      <c r="CL80" s="52"/>
      <c r="CM80" s="22" t="n">
        <v>0</v>
      </c>
      <c r="CN80" s="53" t="n">
        <f aca="false">CM80</f>
        <v>0</v>
      </c>
      <c r="CO80" s="26" t="n">
        <f aca="false">H80+J80+L80+N80+P80+R80+T80+V80+X80+Z80+AB80+AD80+AF80+AH80+AJ80+AL80+AN80+AP80+AR80+AT80+AV80+AX80+AZ80+BB80+BD80+BF80+BH80+BJ80+BL80+BN80+BP80+BR80+BT80+BV80+BX80+BZ80+CB80+CD80+CF80+CH80+CJ80+CL80+CN80</f>
        <v>41</v>
      </c>
    </row>
    <row r="81" customFormat="false" ht="45" hidden="false" customHeight="true" outlineLevel="0" collapsed="false">
      <c r="A81" s="7" t="n">
        <v>22</v>
      </c>
      <c r="B81" s="21" t="s">
        <v>418</v>
      </c>
      <c r="C81" s="42" t="s">
        <v>419</v>
      </c>
      <c r="D81" s="42" t="s">
        <v>420</v>
      </c>
      <c r="E81" s="21" t="s">
        <v>59</v>
      </c>
      <c r="F81" s="21" t="s">
        <v>64</v>
      </c>
      <c r="G81" s="22"/>
      <c r="H81" s="23"/>
      <c r="I81" s="22"/>
      <c r="J81" s="23"/>
      <c r="K81" s="50"/>
      <c r="L81" s="50"/>
      <c r="M81" s="50"/>
      <c r="N81" s="50"/>
      <c r="O81" s="50"/>
      <c r="P81" s="50"/>
      <c r="Q81" s="50"/>
      <c r="R81" s="50"/>
      <c r="S81" s="22" t="n">
        <v>0</v>
      </c>
      <c r="T81" s="23" t="n">
        <v>0</v>
      </c>
      <c r="U81" s="22" t="n">
        <v>0</v>
      </c>
      <c r="V81" s="23" t="n">
        <f aca="false">U81*2</f>
        <v>0</v>
      </c>
      <c r="W81" s="50"/>
      <c r="X81" s="50"/>
      <c r="Y81" s="50"/>
      <c r="Z81" s="50"/>
      <c r="AA81" s="12" t="n">
        <v>0.736</v>
      </c>
      <c r="AB81" s="11" t="n">
        <f aca="false">IF(AA81&lt;51%,0,IF(AA81&lt;61%,5,IF(AA81&lt;71%,7,9)))</f>
        <v>9</v>
      </c>
      <c r="AC81" s="24" t="n">
        <v>1</v>
      </c>
      <c r="AD81" s="23" t="n">
        <v>10</v>
      </c>
      <c r="AE81" s="51"/>
      <c r="AF81" s="11"/>
      <c r="AG81" s="51"/>
      <c r="AH81" s="11"/>
      <c r="AI81" s="12" t="n">
        <v>0</v>
      </c>
      <c r="AJ81" s="11" t="n">
        <f aca="false">IF(AI81&lt;100%,0,5)</f>
        <v>0</v>
      </c>
      <c r="AK81" s="22"/>
      <c r="AL81" s="23"/>
      <c r="AM81" s="51"/>
      <c r="AN81" s="11"/>
      <c r="AO81" s="51"/>
      <c r="AP81" s="11"/>
      <c r="AQ81" s="51"/>
      <c r="AR81" s="11"/>
      <c r="AS81" s="22" t="n">
        <v>0</v>
      </c>
      <c r="AT81" s="23" t="n">
        <v>0</v>
      </c>
      <c r="AU81" s="22" t="n">
        <v>0</v>
      </c>
      <c r="AV81" s="23"/>
      <c r="AW81" s="22"/>
      <c r="AX81" s="23"/>
      <c r="AY81" s="22"/>
      <c r="AZ81" s="23"/>
      <c r="BA81" s="22"/>
      <c r="BB81" s="23"/>
      <c r="BC81" s="22"/>
      <c r="BD81" s="23"/>
      <c r="BE81" s="22" t="n">
        <v>1</v>
      </c>
      <c r="BF81" s="23" t="n">
        <f aca="false">BE81*1</f>
        <v>1</v>
      </c>
      <c r="BG81" s="22" t="n">
        <v>0</v>
      </c>
      <c r="BH81" s="23" t="n">
        <f aca="false">BG81*1</f>
        <v>0</v>
      </c>
      <c r="BI81" s="22" t="n">
        <v>0</v>
      </c>
      <c r="BJ81" s="23" t="n">
        <f aca="false">BI81*2</f>
        <v>0</v>
      </c>
      <c r="BK81" s="22" t="n">
        <v>0</v>
      </c>
      <c r="BL81" s="23" t="n">
        <f aca="false">BK81*0.5</f>
        <v>0</v>
      </c>
      <c r="BM81" s="22" t="n">
        <v>0</v>
      </c>
      <c r="BN81" s="23" t="n">
        <v>0</v>
      </c>
      <c r="BO81" s="22"/>
      <c r="BP81" s="52"/>
      <c r="BQ81" s="22"/>
      <c r="BR81" s="52"/>
      <c r="BS81" s="22"/>
      <c r="BT81" s="23"/>
      <c r="BU81" s="22"/>
      <c r="BV81" s="52"/>
      <c r="BW81" s="22"/>
      <c r="BX81" s="23"/>
      <c r="BY81" s="22"/>
      <c r="BZ81" s="52"/>
      <c r="CA81" s="55"/>
      <c r="CB81" s="23"/>
      <c r="CC81" s="22"/>
      <c r="CD81" s="52"/>
      <c r="CE81" s="22"/>
      <c r="CF81" s="52"/>
      <c r="CG81" s="22"/>
      <c r="CH81" s="23"/>
      <c r="CI81" s="22" t="n">
        <v>0</v>
      </c>
      <c r="CJ81" s="53" t="n">
        <f aca="false">CI81</f>
        <v>0</v>
      </c>
      <c r="CK81" s="22"/>
      <c r="CL81" s="52"/>
      <c r="CM81" s="22" t="n">
        <v>0</v>
      </c>
      <c r="CN81" s="53" t="n">
        <f aca="false">CM81</f>
        <v>0</v>
      </c>
      <c r="CO81" s="26" t="n">
        <f aca="false">H81+J81+L81+N81+P81+R81+T81+V81+X81+Z81+AB81+AD81+AF81+AH81+AJ81+AL81+AN81+AP81+AR81+AT81+AV81+AX81+AZ81+BB81+BD81+BF81+BH81+BJ81+BL81+BN81+BP81+BR81+BT81+BV81+BX81+BZ81+CB81+CD81+CF81+CH81+CJ81+CL81+CN81</f>
        <v>20</v>
      </c>
    </row>
    <row r="82" customFormat="false" ht="45" hidden="false" customHeight="true" outlineLevel="0" collapsed="false">
      <c r="A82" s="7" t="n">
        <v>208</v>
      </c>
      <c r="B82" s="21" t="s">
        <v>421</v>
      </c>
      <c r="C82" s="42" t="s">
        <v>422</v>
      </c>
      <c r="D82" s="42" t="s">
        <v>423</v>
      </c>
      <c r="E82" s="21" t="s">
        <v>83</v>
      </c>
      <c r="F82" s="21" t="s">
        <v>129</v>
      </c>
      <c r="G82" s="22"/>
      <c r="H82" s="23"/>
      <c r="I82" s="22"/>
      <c r="J82" s="23"/>
      <c r="K82" s="50"/>
      <c r="L82" s="50"/>
      <c r="M82" s="50"/>
      <c r="N82" s="50"/>
      <c r="O82" s="50"/>
      <c r="P82" s="50"/>
      <c r="Q82" s="50"/>
      <c r="R82" s="50"/>
      <c r="S82" s="22" t="n">
        <v>0</v>
      </c>
      <c r="T82" s="23" t="n">
        <v>0</v>
      </c>
      <c r="U82" s="22" t="n">
        <v>0</v>
      </c>
      <c r="V82" s="23" t="n">
        <f aca="false">U82*2</f>
        <v>0</v>
      </c>
      <c r="W82" s="50"/>
      <c r="X82" s="50"/>
      <c r="Y82" s="50"/>
      <c r="Z82" s="50"/>
      <c r="AA82" s="12" t="n">
        <v>0.894</v>
      </c>
      <c r="AB82" s="11" t="n">
        <f aca="false">IF(AA82&lt;51%,0,IF(AA82&lt;61%,5,IF(AA82&lt;71%,7,9)))</f>
        <v>9</v>
      </c>
      <c r="AC82" s="24" t="n">
        <v>1</v>
      </c>
      <c r="AD82" s="23" t="n">
        <v>10</v>
      </c>
      <c r="AE82" s="51"/>
      <c r="AF82" s="11"/>
      <c r="AG82" s="51"/>
      <c r="AH82" s="11"/>
      <c r="AI82" s="12" t="n">
        <v>0</v>
      </c>
      <c r="AJ82" s="11" t="n">
        <f aca="false">IF(AI82&lt;100%,0,5)</f>
        <v>0</v>
      </c>
      <c r="AK82" s="22"/>
      <c r="AL82" s="23"/>
      <c r="AM82" s="51"/>
      <c r="AN82" s="11"/>
      <c r="AO82" s="51"/>
      <c r="AP82" s="11"/>
      <c r="AQ82" s="51"/>
      <c r="AR82" s="11"/>
      <c r="AS82" s="22" t="n">
        <v>0</v>
      </c>
      <c r="AT82" s="23" t="n">
        <v>0</v>
      </c>
      <c r="AU82" s="22" t="n">
        <v>0</v>
      </c>
      <c r="AV82" s="23"/>
      <c r="AW82" s="22"/>
      <c r="AX82" s="23"/>
      <c r="AY82" s="22"/>
      <c r="AZ82" s="23"/>
      <c r="BA82" s="22"/>
      <c r="BB82" s="23"/>
      <c r="BC82" s="22"/>
      <c r="BD82" s="23"/>
      <c r="BE82" s="22" t="n">
        <v>0</v>
      </c>
      <c r="BF82" s="23" t="n">
        <f aca="false">BE82*1</f>
        <v>0</v>
      </c>
      <c r="BG82" s="22" t="n">
        <v>0</v>
      </c>
      <c r="BH82" s="23" t="n">
        <f aca="false">BG82*1</f>
        <v>0</v>
      </c>
      <c r="BI82" s="22" t="n">
        <v>0</v>
      </c>
      <c r="BJ82" s="23" t="n">
        <f aca="false">BI82*2</f>
        <v>0</v>
      </c>
      <c r="BK82" s="22" t="n">
        <v>0</v>
      </c>
      <c r="BL82" s="23" t="n">
        <f aca="false">BK82*0.5</f>
        <v>0</v>
      </c>
      <c r="BM82" s="22" t="n">
        <v>0</v>
      </c>
      <c r="BN82" s="23" t="n">
        <v>0</v>
      </c>
      <c r="BO82" s="22"/>
      <c r="BP82" s="52"/>
      <c r="BQ82" s="22"/>
      <c r="BR82" s="52"/>
      <c r="BS82" s="22"/>
      <c r="BT82" s="23"/>
      <c r="BU82" s="22"/>
      <c r="BV82" s="52"/>
      <c r="BW82" s="22"/>
      <c r="BX82" s="23"/>
      <c r="BY82" s="22"/>
      <c r="BZ82" s="52"/>
      <c r="CA82" s="55"/>
      <c r="CB82" s="23" t="n">
        <v>14</v>
      </c>
      <c r="CC82" s="22"/>
      <c r="CD82" s="52"/>
      <c r="CE82" s="22"/>
      <c r="CF82" s="52"/>
      <c r="CG82" s="22"/>
      <c r="CH82" s="23"/>
      <c r="CI82" s="22" t="n">
        <v>0</v>
      </c>
      <c r="CJ82" s="53" t="n">
        <f aca="false">CI82</f>
        <v>0</v>
      </c>
      <c r="CK82" s="22"/>
      <c r="CL82" s="52"/>
      <c r="CM82" s="22" t="n">
        <v>0</v>
      </c>
      <c r="CN82" s="53" t="n">
        <f aca="false">CM82</f>
        <v>0</v>
      </c>
      <c r="CO82" s="26" t="n">
        <f aca="false">H82+J82+L82+N82+P82+R82+T82+V82+X82+Z82+AB82+AD82+AF82+AH82+AJ82+AL82+AN82+AP82+AR82+AT82+AV82+AX82+AZ82+BB82+BD82+BF82+BH82+BJ82+BL82+BN82+BP82+BR82+BT82+BV82+BX82+BZ82+CB82+CD82+CF82+CH82+CJ82+CL82+CN82</f>
        <v>33</v>
      </c>
    </row>
    <row r="83" customFormat="false" ht="45" hidden="false" customHeight="true" outlineLevel="0" collapsed="false">
      <c r="A83" s="7" t="n">
        <v>202</v>
      </c>
      <c r="B83" s="21" t="s">
        <v>424</v>
      </c>
      <c r="C83" s="42" t="s">
        <v>425</v>
      </c>
      <c r="D83" s="42" t="s">
        <v>426</v>
      </c>
      <c r="E83" s="21" t="s">
        <v>83</v>
      </c>
      <c r="F83" s="21" t="s">
        <v>129</v>
      </c>
      <c r="G83" s="22"/>
      <c r="H83" s="23"/>
      <c r="I83" s="22"/>
      <c r="J83" s="23"/>
      <c r="K83" s="50"/>
      <c r="L83" s="50"/>
      <c r="M83" s="50"/>
      <c r="N83" s="50"/>
      <c r="O83" s="50"/>
      <c r="P83" s="50"/>
      <c r="Q83" s="50"/>
      <c r="R83" s="50"/>
      <c r="S83" s="22" t="n">
        <v>0</v>
      </c>
      <c r="T83" s="23" t="n">
        <v>0</v>
      </c>
      <c r="U83" s="22" t="n">
        <v>0</v>
      </c>
      <c r="V83" s="23" t="n">
        <f aca="false">U83*2</f>
        <v>0</v>
      </c>
      <c r="W83" s="50"/>
      <c r="X83" s="50"/>
      <c r="Y83" s="50"/>
      <c r="Z83" s="50"/>
      <c r="AA83" s="12" t="n">
        <v>0.74</v>
      </c>
      <c r="AB83" s="11" t="n">
        <f aca="false">IF(AA83&lt;51%,0,IF(AA83&lt;61%,5,IF(AA83&lt;71%,7,9)))</f>
        <v>9</v>
      </c>
      <c r="AC83" s="24" t="n">
        <v>1</v>
      </c>
      <c r="AD83" s="23" t="n">
        <v>10</v>
      </c>
      <c r="AE83" s="51"/>
      <c r="AF83" s="11"/>
      <c r="AG83" s="51"/>
      <c r="AH83" s="11"/>
      <c r="AI83" s="12" t="n">
        <v>0</v>
      </c>
      <c r="AJ83" s="11" t="n">
        <f aca="false">IF(AI83&lt;100%,0,5)</f>
        <v>0</v>
      </c>
      <c r="AK83" s="22"/>
      <c r="AL83" s="23"/>
      <c r="AM83" s="51"/>
      <c r="AN83" s="11" t="n">
        <v>35</v>
      </c>
      <c r="AO83" s="51"/>
      <c r="AP83" s="11" t="n">
        <v>3.5</v>
      </c>
      <c r="AQ83" s="51"/>
      <c r="AR83" s="11"/>
      <c r="AS83" s="22" t="n">
        <v>0</v>
      </c>
      <c r="AT83" s="23" t="n">
        <v>0</v>
      </c>
      <c r="AU83" s="22" t="n">
        <v>0</v>
      </c>
      <c r="AV83" s="23"/>
      <c r="AW83" s="22"/>
      <c r="AX83" s="23"/>
      <c r="AY83" s="22"/>
      <c r="AZ83" s="23"/>
      <c r="BA83" s="22"/>
      <c r="BB83" s="23"/>
      <c r="BC83" s="22"/>
      <c r="BD83" s="23"/>
      <c r="BE83" s="22" t="n">
        <v>0</v>
      </c>
      <c r="BF83" s="23" t="n">
        <f aca="false">BE83*1</f>
        <v>0</v>
      </c>
      <c r="BG83" s="22" t="n">
        <v>0</v>
      </c>
      <c r="BH83" s="23" t="n">
        <f aca="false">BG83*1</f>
        <v>0</v>
      </c>
      <c r="BI83" s="22" t="n">
        <v>0</v>
      </c>
      <c r="BJ83" s="23" t="n">
        <f aca="false">BI83*2</f>
        <v>0</v>
      </c>
      <c r="BK83" s="22" t="n">
        <v>0</v>
      </c>
      <c r="BL83" s="23" t="n">
        <f aca="false">BK83*0.5</f>
        <v>0</v>
      </c>
      <c r="BM83" s="22" t="n">
        <v>0</v>
      </c>
      <c r="BN83" s="23" t="n">
        <v>0</v>
      </c>
      <c r="BO83" s="22"/>
      <c r="BP83" s="52"/>
      <c r="BQ83" s="22"/>
      <c r="BR83" s="52"/>
      <c r="BS83" s="22"/>
      <c r="BT83" s="23"/>
      <c r="BU83" s="22"/>
      <c r="BV83" s="52"/>
      <c r="BW83" s="22"/>
      <c r="BX83" s="23"/>
      <c r="BY83" s="22"/>
      <c r="BZ83" s="52"/>
      <c r="CA83" s="55"/>
      <c r="CB83" s="23" t="n">
        <v>36</v>
      </c>
      <c r="CC83" s="22"/>
      <c r="CD83" s="52"/>
      <c r="CE83" s="22"/>
      <c r="CF83" s="52"/>
      <c r="CG83" s="22"/>
      <c r="CH83" s="23"/>
      <c r="CI83" s="22" t="n">
        <v>0</v>
      </c>
      <c r="CJ83" s="53" t="n">
        <f aca="false">CI83</f>
        <v>0</v>
      </c>
      <c r="CK83" s="22"/>
      <c r="CL83" s="52"/>
      <c r="CM83" s="22" t="n">
        <v>0</v>
      </c>
      <c r="CN83" s="53" t="n">
        <f aca="false">CM83</f>
        <v>0</v>
      </c>
      <c r="CO83" s="26" t="n">
        <f aca="false">H83+J83+L83+N83+P83+R83+T83+V83+X83+Z83+AB83+AD83+AF83+AH83+AJ83+AL83+AN83+AP83+AR83+AT83+AV83+AX83+AZ83+BB83+BD83+BF83+BH83+BJ83+BL83+BN83+BP83+BR83+BT83+BV83+BX83+BZ83+CB83+CD83+CF83+CH83+CJ83+CL83+CN83</f>
        <v>93.5</v>
      </c>
    </row>
    <row r="84" customFormat="false" ht="45" hidden="false" customHeight="true" outlineLevel="0" collapsed="false">
      <c r="A84" s="39" t="n">
        <v>2</v>
      </c>
      <c r="B84" s="42" t="s">
        <v>427</v>
      </c>
      <c r="C84" s="42" t="s">
        <v>428</v>
      </c>
      <c r="D84" s="42" t="s">
        <v>429</v>
      </c>
      <c r="E84" s="42" t="s">
        <v>59</v>
      </c>
      <c r="F84" s="42" t="s">
        <v>60</v>
      </c>
      <c r="G84" s="22"/>
      <c r="H84" s="23"/>
      <c r="I84" s="22"/>
      <c r="J84" s="23" t="n">
        <v>3</v>
      </c>
      <c r="K84" s="50"/>
      <c r="L84" s="50"/>
      <c r="M84" s="50"/>
      <c r="N84" s="50"/>
      <c r="O84" s="50"/>
      <c r="P84" s="50"/>
      <c r="Q84" s="50"/>
      <c r="R84" s="50"/>
      <c r="S84" s="22" t="n">
        <v>0</v>
      </c>
      <c r="T84" s="23" t="n">
        <v>0</v>
      </c>
      <c r="U84" s="22" t="n">
        <v>0</v>
      </c>
      <c r="V84" s="23" t="n">
        <f aca="false">U84*2</f>
        <v>0</v>
      </c>
      <c r="W84" s="50"/>
      <c r="X84" s="50"/>
      <c r="Y84" s="50"/>
      <c r="Z84" s="50"/>
      <c r="AA84" s="12" t="n">
        <v>0.633</v>
      </c>
      <c r="AB84" s="11" t="n">
        <f aca="false">IF(AA84&lt;51%,0,IF(AA84&lt;61%,5,IF(AA84&lt;71%,7,9)))</f>
        <v>7</v>
      </c>
      <c r="AC84" s="24" t="n">
        <v>1</v>
      </c>
      <c r="AD84" s="23" t="n">
        <v>10</v>
      </c>
      <c r="AE84" s="51"/>
      <c r="AF84" s="11"/>
      <c r="AG84" s="51"/>
      <c r="AH84" s="11"/>
      <c r="AI84" s="12" t="n">
        <v>1</v>
      </c>
      <c r="AJ84" s="11" t="n">
        <f aca="false">IF(AI84&lt;100%,0,5)</f>
        <v>5</v>
      </c>
      <c r="AK84" s="22"/>
      <c r="AL84" s="23"/>
      <c r="AM84" s="22"/>
      <c r="AN84" s="23" t="n">
        <v>6</v>
      </c>
      <c r="AO84" s="22"/>
      <c r="AP84" s="23" t="n">
        <v>2.5</v>
      </c>
      <c r="AQ84" s="22"/>
      <c r="AR84" s="23"/>
      <c r="AS84" s="22" t="s">
        <v>430</v>
      </c>
      <c r="AT84" s="23" t="n">
        <v>5</v>
      </c>
      <c r="AU84" s="22" t="n">
        <v>0</v>
      </c>
      <c r="AV84" s="23"/>
      <c r="AW84" s="22"/>
      <c r="AX84" s="23"/>
      <c r="AY84" s="22"/>
      <c r="AZ84" s="23"/>
      <c r="BA84" s="22"/>
      <c r="BB84" s="23"/>
      <c r="BC84" s="22"/>
      <c r="BD84" s="23"/>
      <c r="BE84" s="22" t="n">
        <v>1</v>
      </c>
      <c r="BF84" s="23" t="n">
        <f aca="false">BE84*1</f>
        <v>1</v>
      </c>
      <c r="BG84" s="22" t="n">
        <v>0</v>
      </c>
      <c r="BH84" s="23" t="n">
        <f aca="false">BG84*1</f>
        <v>0</v>
      </c>
      <c r="BI84" s="22" t="n">
        <v>0</v>
      </c>
      <c r="BJ84" s="23" t="n">
        <f aca="false">BI84*2</f>
        <v>0</v>
      </c>
      <c r="BK84" s="22" t="n">
        <v>1</v>
      </c>
      <c r="BL84" s="23" t="n">
        <f aca="false">BK84*0.5</f>
        <v>0.5</v>
      </c>
      <c r="BM84" s="22" t="n">
        <v>0</v>
      </c>
      <c r="BN84" s="23" t="n">
        <v>0</v>
      </c>
      <c r="BO84" s="22"/>
      <c r="BP84" s="52"/>
      <c r="BQ84" s="22"/>
      <c r="BR84" s="52"/>
      <c r="BS84" s="22"/>
      <c r="BT84" s="23"/>
      <c r="BU84" s="22" t="n">
        <v>2</v>
      </c>
      <c r="BV84" s="23" t="n">
        <f aca="false">BU84*7</f>
        <v>14</v>
      </c>
      <c r="BW84" s="22"/>
      <c r="BX84" s="23"/>
      <c r="BY84" s="22"/>
      <c r="BZ84" s="52"/>
      <c r="CA84" s="55"/>
      <c r="CB84" s="23"/>
      <c r="CC84" s="22"/>
      <c r="CD84" s="52"/>
      <c r="CE84" s="55"/>
      <c r="CF84" s="23" t="n">
        <v>18</v>
      </c>
      <c r="CG84" s="22"/>
      <c r="CH84" s="23"/>
      <c r="CI84" s="22" t="n">
        <v>0</v>
      </c>
      <c r="CJ84" s="23" t="n">
        <f aca="false">CI84</f>
        <v>0</v>
      </c>
      <c r="CK84" s="22"/>
      <c r="CL84" s="52"/>
      <c r="CM84" s="22" t="n">
        <v>0</v>
      </c>
      <c r="CN84" s="23" t="n">
        <f aca="false">CM84</f>
        <v>0</v>
      </c>
      <c r="CO84" s="26" t="n">
        <f aca="false">H84+J84+L84+N84+P84+R84+T84+V84+X84+Z84+AB84+AD84+AF84+AH84+AJ84+AL84+AN84+AP84+AR84+AT84+AV84+AX84+AZ84+BB84+BD84+BF84+BH84+BJ84+BL84+BN84+BP84+BR84+BT84+BV84+BX84+BZ84+CB84+CD84+CF84+CH84+CJ84+CL84+CN84</f>
        <v>72</v>
      </c>
    </row>
    <row r="85" customFormat="false" ht="33.75" hidden="false" customHeight="false" outlineLevel="0" collapsed="false">
      <c r="A85" s="7" t="n">
        <v>209</v>
      </c>
      <c r="B85" s="21" t="s">
        <v>431</v>
      </c>
      <c r="C85" s="42" t="s">
        <v>432</v>
      </c>
      <c r="D85" s="42" t="s">
        <v>433</v>
      </c>
      <c r="E85" s="21" t="s">
        <v>83</v>
      </c>
      <c r="F85" s="21" t="s">
        <v>129</v>
      </c>
      <c r="G85" s="22"/>
      <c r="H85" s="23"/>
      <c r="I85" s="22"/>
      <c r="J85" s="23"/>
      <c r="K85" s="50"/>
      <c r="L85" s="50"/>
      <c r="M85" s="50"/>
      <c r="N85" s="50"/>
      <c r="O85" s="50"/>
      <c r="P85" s="50"/>
      <c r="Q85" s="50"/>
      <c r="R85" s="50"/>
      <c r="S85" s="22" t="n">
        <v>0</v>
      </c>
      <c r="T85" s="23" t="n">
        <v>0</v>
      </c>
      <c r="U85" s="22" t="n">
        <v>0</v>
      </c>
      <c r="V85" s="23" t="n">
        <f aca="false">U85*2</f>
        <v>0</v>
      </c>
      <c r="W85" s="50"/>
      <c r="X85" s="50"/>
      <c r="Y85" s="50"/>
      <c r="Z85" s="50"/>
      <c r="AA85" s="12" t="n">
        <v>0</v>
      </c>
      <c r="AB85" s="11" t="n">
        <f aca="false">IF(AA85&lt;51%,0,IF(AA85&lt;61%,5,IF(AA85&lt;71%,7,9)))</f>
        <v>0</v>
      </c>
      <c r="AC85" s="56" t="n">
        <v>0</v>
      </c>
      <c r="AD85" s="23" t="n">
        <v>0</v>
      </c>
      <c r="AE85" s="51"/>
      <c r="AF85" s="11"/>
      <c r="AG85" s="51"/>
      <c r="AH85" s="11"/>
      <c r="AI85" s="12" t="n">
        <v>0</v>
      </c>
      <c r="AJ85" s="11" t="n">
        <f aca="false">IF(AI85&lt;100%,0,5)</f>
        <v>0</v>
      </c>
      <c r="AK85" s="22"/>
      <c r="AL85" s="23"/>
      <c r="AM85" s="51"/>
      <c r="AN85" s="11" t="n">
        <v>6.67</v>
      </c>
      <c r="AO85" s="51"/>
      <c r="AP85" s="11" t="n">
        <v>0.6</v>
      </c>
      <c r="AQ85" s="51"/>
      <c r="AR85" s="11"/>
      <c r="AS85" s="22" t="n">
        <v>0</v>
      </c>
      <c r="AT85" s="23" t="n">
        <v>0</v>
      </c>
      <c r="AU85" s="22" t="n">
        <v>0</v>
      </c>
      <c r="AV85" s="23"/>
      <c r="AW85" s="22"/>
      <c r="AX85" s="23"/>
      <c r="AY85" s="22"/>
      <c r="AZ85" s="23"/>
      <c r="BA85" s="22"/>
      <c r="BB85" s="23"/>
      <c r="BC85" s="22"/>
      <c r="BD85" s="23"/>
      <c r="BE85" s="22" t="n">
        <v>0</v>
      </c>
      <c r="BF85" s="23" t="n">
        <f aca="false">BE85*1</f>
        <v>0</v>
      </c>
      <c r="BG85" s="22" t="n">
        <v>0</v>
      </c>
      <c r="BH85" s="23" t="n">
        <f aca="false">BG85*1</f>
        <v>0</v>
      </c>
      <c r="BI85" s="22" t="n">
        <v>0</v>
      </c>
      <c r="BJ85" s="23" t="n">
        <f aca="false">BI85*2</f>
        <v>0</v>
      </c>
      <c r="BK85" s="22" t="n">
        <v>0</v>
      </c>
      <c r="BL85" s="23" t="n">
        <f aca="false">BK85*0.5</f>
        <v>0</v>
      </c>
      <c r="BM85" s="22" t="n">
        <v>0</v>
      </c>
      <c r="BN85" s="23" t="n">
        <v>0</v>
      </c>
      <c r="BO85" s="22"/>
      <c r="BP85" s="52"/>
      <c r="BQ85" s="22"/>
      <c r="BR85" s="52"/>
      <c r="BS85" s="22"/>
      <c r="BT85" s="23"/>
      <c r="BU85" s="22"/>
      <c r="BV85" s="52"/>
      <c r="BW85" s="22"/>
      <c r="BX85" s="23"/>
      <c r="BY85" s="22"/>
      <c r="BZ85" s="52"/>
      <c r="CA85" s="55"/>
      <c r="CB85" s="23"/>
      <c r="CC85" s="22"/>
      <c r="CD85" s="52"/>
      <c r="CE85" s="22"/>
      <c r="CF85" s="52"/>
      <c r="CG85" s="22"/>
      <c r="CH85" s="23"/>
      <c r="CI85" s="22" t="n">
        <v>0</v>
      </c>
      <c r="CJ85" s="53" t="n">
        <f aca="false">CI85</f>
        <v>0</v>
      </c>
      <c r="CK85" s="22"/>
      <c r="CL85" s="52"/>
      <c r="CM85" s="22" t="n">
        <v>0</v>
      </c>
      <c r="CN85" s="53" t="n">
        <f aca="false">CM85</f>
        <v>0</v>
      </c>
      <c r="CO85" s="26" t="n">
        <f aca="false">H85+J85+L85+N85+P85+R85+T85+V85+X85+Z85+AB85+AD85+AF85+AH85+AJ85+AL85+AN85+AP85+AR85+AT85+AV85+AX85+AZ85+BB85+BD85+BF85+BH85+BJ85+BL85+BN85+BP85+BR85+BT85+BV85+BX85+BZ85+CB85+CD85+CF85+CH85+CJ85+CL85+CN85</f>
        <v>7.27</v>
      </c>
    </row>
    <row r="86" customFormat="false" ht="45" hidden="false" customHeight="true" outlineLevel="0" collapsed="false">
      <c r="A86" s="7" t="n">
        <v>101</v>
      </c>
      <c r="B86" s="21" t="s">
        <v>434</v>
      </c>
      <c r="C86" s="42" t="s">
        <v>435</v>
      </c>
      <c r="D86" s="42" t="s">
        <v>436</v>
      </c>
      <c r="E86" s="21" t="s">
        <v>59</v>
      </c>
      <c r="F86" s="21" t="s">
        <v>96</v>
      </c>
      <c r="G86" s="22"/>
      <c r="H86" s="23"/>
      <c r="I86" s="22"/>
      <c r="J86" s="23"/>
      <c r="K86" s="50"/>
      <c r="L86" s="50"/>
      <c r="M86" s="50"/>
      <c r="N86" s="50"/>
      <c r="O86" s="50"/>
      <c r="P86" s="50"/>
      <c r="Q86" s="50"/>
      <c r="R86" s="50"/>
      <c r="S86" s="22" t="n">
        <v>0</v>
      </c>
      <c r="T86" s="23" t="n">
        <v>0</v>
      </c>
      <c r="U86" s="22" t="n">
        <v>0</v>
      </c>
      <c r="V86" s="23" t="n">
        <f aca="false">U86*2</f>
        <v>0</v>
      </c>
      <c r="W86" s="50"/>
      <c r="X86" s="50"/>
      <c r="Y86" s="50"/>
      <c r="Z86" s="50"/>
      <c r="AA86" s="12" t="n">
        <v>0</v>
      </c>
      <c r="AB86" s="11" t="n">
        <f aca="false">IF(AA86&lt;51%,0,IF(AA86&lt;61%,5,IF(AA86&lt;71%,7,9)))</f>
        <v>0</v>
      </c>
      <c r="AC86" s="56"/>
      <c r="AD86" s="23"/>
      <c r="AE86" s="51"/>
      <c r="AF86" s="11"/>
      <c r="AG86" s="51"/>
      <c r="AH86" s="11"/>
      <c r="AI86" s="12" t="n">
        <v>0</v>
      </c>
      <c r="AJ86" s="11" t="n">
        <f aca="false">IF(AI86&lt;100%,0,5)</f>
        <v>0</v>
      </c>
      <c r="AK86" s="22"/>
      <c r="AL86" s="23"/>
      <c r="AM86" s="51"/>
      <c r="AN86" s="11"/>
      <c r="AO86" s="51"/>
      <c r="AP86" s="11" t="n">
        <v>3.2</v>
      </c>
      <c r="AQ86" s="51"/>
      <c r="AR86" s="11"/>
      <c r="AS86" s="22" t="n">
        <v>0</v>
      </c>
      <c r="AT86" s="23" t="n">
        <v>0</v>
      </c>
      <c r="AU86" s="22" t="n">
        <v>0</v>
      </c>
      <c r="AV86" s="23"/>
      <c r="AW86" s="22"/>
      <c r="AX86" s="23"/>
      <c r="AY86" s="22"/>
      <c r="AZ86" s="23"/>
      <c r="BA86" s="22"/>
      <c r="BB86" s="23"/>
      <c r="BC86" s="22"/>
      <c r="BD86" s="23"/>
      <c r="BE86" s="22" t="n">
        <v>0</v>
      </c>
      <c r="BF86" s="23" t="n">
        <f aca="false">BE86*1</f>
        <v>0</v>
      </c>
      <c r="BG86" s="22" t="n">
        <v>0</v>
      </c>
      <c r="BH86" s="23" t="n">
        <f aca="false">BG86*1</f>
        <v>0</v>
      </c>
      <c r="BI86" s="22" t="n">
        <v>0</v>
      </c>
      <c r="BJ86" s="23" t="n">
        <f aca="false">BI86*2</f>
        <v>0</v>
      </c>
      <c r="BK86" s="22" t="n">
        <v>0</v>
      </c>
      <c r="BL86" s="23" t="n">
        <f aca="false">BK86*0.5</f>
        <v>0</v>
      </c>
      <c r="BM86" s="22" t="n">
        <v>0</v>
      </c>
      <c r="BN86" s="23" t="n">
        <v>0</v>
      </c>
      <c r="BO86" s="22"/>
      <c r="BP86" s="52"/>
      <c r="BQ86" s="22"/>
      <c r="BR86" s="52"/>
      <c r="BS86" s="22"/>
      <c r="BT86" s="23"/>
      <c r="BU86" s="22"/>
      <c r="BV86" s="52"/>
      <c r="BW86" s="22"/>
      <c r="BX86" s="23"/>
      <c r="BY86" s="55"/>
      <c r="BZ86" s="23"/>
      <c r="CA86" s="55"/>
      <c r="CB86" s="23"/>
      <c r="CC86" s="22"/>
      <c r="CD86" s="52"/>
      <c r="CE86" s="22"/>
      <c r="CF86" s="52"/>
      <c r="CG86" s="22"/>
      <c r="CH86" s="23"/>
      <c r="CI86" s="22" t="n">
        <v>0</v>
      </c>
      <c r="CJ86" s="53" t="n">
        <f aca="false">CI86</f>
        <v>0</v>
      </c>
      <c r="CK86" s="22"/>
      <c r="CL86" s="52"/>
      <c r="CM86" s="22" t="n">
        <v>0</v>
      </c>
      <c r="CN86" s="53" t="n">
        <f aca="false">CM86</f>
        <v>0</v>
      </c>
      <c r="CO86" s="26" t="n">
        <f aca="false">H86+J86+L86+N86+P86+R86+T86+V86+X86+Z86+AB86+AD86+AF86+AH86+AJ86+AL86+AN86+AP86+AR86+AT86+AV86+AX86+AZ86+BB86+BD86+BF86+BH86+BJ86+BL86+BN86+BP86+BR86+BT86+BV86+BX86+BZ86+CB86+CD86+CF86+CH86+CJ86+CL86+CN86</f>
        <v>3.2</v>
      </c>
    </row>
    <row r="87" customFormat="false" ht="45" hidden="false" customHeight="true" outlineLevel="0" collapsed="false">
      <c r="A87" s="39" t="n">
        <v>180</v>
      </c>
      <c r="B87" s="21" t="s">
        <v>437</v>
      </c>
      <c r="C87" s="42" t="s">
        <v>438</v>
      </c>
      <c r="D87" s="42" t="s">
        <v>439</v>
      </c>
      <c r="E87" s="21" t="s">
        <v>68</v>
      </c>
      <c r="F87" s="21" t="s">
        <v>116</v>
      </c>
      <c r="G87" s="22"/>
      <c r="H87" s="23"/>
      <c r="I87" s="22"/>
      <c r="J87" s="23"/>
      <c r="K87" s="50"/>
      <c r="L87" s="57"/>
      <c r="M87" s="50"/>
      <c r="N87" s="57"/>
      <c r="O87" s="50"/>
      <c r="P87" s="50"/>
      <c r="Q87" s="50"/>
      <c r="R87" s="50"/>
      <c r="S87" s="22" t="n">
        <v>0</v>
      </c>
      <c r="T87" s="23" t="n">
        <v>0</v>
      </c>
      <c r="U87" s="22" t="n">
        <v>0</v>
      </c>
      <c r="V87" s="23" t="n">
        <f aca="false">U87*2</f>
        <v>0</v>
      </c>
      <c r="W87" s="50"/>
      <c r="X87" s="50"/>
      <c r="Y87" s="50"/>
      <c r="Z87" s="50"/>
      <c r="AA87" s="12" t="n">
        <v>0.79</v>
      </c>
      <c r="AB87" s="11" t="n">
        <f aca="false">IF(AA87&lt;51%,0,IF(AA87&lt;61%,5,IF(AA87&lt;71%,7,9)))</f>
        <v>9</v>
      </c>
      <c r="AC87" s="24" t="n">
        <v>1</v>
      </c>
      <c r="AD87" s="23" t="n">
        <v>10</v>
      </c>
      <c r="AE87" s="51"/>
      <c r="AF87" s="11"/>
      <c r="AG87" s="51"/>
      <c r="AH87" s="11"/>
      <c r="AI87" s="12" t="n">
        <v>1</v>
      </c>
      <c r="AJ87" s="11" t="n">
        <f aca="false">IF(AI87&lt;100%,0,5)</f>
        <v>5</v>
      </c>
      <c r="AK87" s="22"/>
      <c r="AL87" s="23"/>
      <c r="AM87" s="51"/>
      <c r="AN87" s="11"/>
      <c r="AO87" s="51"/>
      <c r="AP87" s="11" t="n">
        <v>2</v>
      </c>
      <c r="AQ87" s="51"/>
      <c r="AR87" s="11"/>
      <c r="AS87" s="22" t="n">
        <v>2050000</v>
      </c>
      <c r="AT87" s="23" t="n">
        <v>40</v>
      </c>
      <c r="AU87" s="22" t="n">
        <v>0</v>
      </c>
      <c r="AV87" s="23" t="n">
        <v>0</v>
      </c>
      <c r="AW87" s="22"/>
      <c r="AX87" s="23"/>
      <c r="AY87" s="22"/>
      <c r="AZ87" s="23"/>
      <c r="BA87" s="22"/>
      <c r="BB87" s="23"/>
      <c r="BC87" s="22"/>
      <c r="BD87" s="23"/>
      <c r="BE87" s="22" t="n">
        <v>0</v>
      </c>
      <c r="BF87" s="23" t="n">
        <f aca="false">BE87*1</f>
        <v>0</v>
      </c>
      <c r="BG87" s="22" t="n">
        <v>0</v>
      </c>
      <c r="BH87" s="23" t="n">
        <f aca="false">BG87*1</f>
        <v>0</v>
      </c>
      <c r="BI87" s="22" t="n">
        <v>0</v>
      </c>
      <c r="BJ87" s="23" t="n">
        <f aca="false">BI87*2</f>
        <v>0</v>
      </c>
      <c r="BK87" s="22" t="n">
        <v>0</v>
      </c>
      <c r="BL87" s="23" t="n">
        <f aca="false">BK87*0.5</f>
        <v>0</v>
      </c>
      <c r="BM87" s="22" t="n">
        <v>0</v>
      </c>
      <c r="BN87" s="23" t="n">
        <v>0</v>
      </c>
      <c r="BO87" s="22"/>
      <c r="BP87" s="52"/>
      <c r="BQ87" s="22"/>
      <c r="BR87" s="52"/>
      <c r="BS87" s="22"/>
      <c r="BT87" s="23"/>
      <c r="BU87" s="22"/>
      <c r="BV87" s="52"/>
      <c r="BW87" s="22"/>
      <c r="BX87" s="23"/>
      <c r="BY87" s="55"/>
      <c r="BZ87" s="23"/>
      <c r="CA87" s="55"/>
      <c r="CB87" s="23"/>
      <c r="CC87" s="22"/>
      <c r="CD87" s="52"/>
      <c r="CE87" s="22"/>
      <c r="CF87" s="52"/>
      <c r="CG87" s="22"/>
      <c r="CH87" s="23"/>
      <c r="CI87" s="22" t="n">
        <v>0</v>
      </c>
      <c r="CJ87" s="53" t="n">
        <f aca="false">CI87</f>
        <v>0</v>
      </c>
      <c r="CK87" s="22"/>
      <c r="CL87" s="52"/>
      <c r="CM87" s="22" t="n">
        <v>0</v>
      </c>
      <c r="CN87" s="53" t="n">
        <f aca="false">CM87</f>
        <v>0</v>
      </c>
      <c r="CO87" s="26" t="n">
        <f aca="false">H87+J87+L87+N87+P87+R87+T87+V87+X87+Z87+AB87+AD87+AF87+AH87+AJ87+AL87+AN87+AP87+AR87+AT87+AV87+AX87+AZ87+BB87+BD87+BF87+BH87+BJ87+BL87+BN87+BP87+BR87+BT87+BV87+BX87+BZ87+CB87+CD87+CF87+CH87+CJ87+CL87+CN87</f>
        <v>66</v>
      </c>
    </row>
    <row r="88" customFormat="false" ht="45" hidden="false" customHeight="true" outlineLevel="0" collapsed="false">
      <c r="A88" s="7" t="n">
        <v>161</v>
      </c>
      <c r="B88" s="21" t="s">
        <v>440</v>
      </c>
      <c r="C88" s="42" t="s">
        <v>441</v>
      </c>
      <c r="D88" s="42" t="s">
        <v>442</v>
      </c>
      <c r="E88" s="21" t="s">
        <v>59</v>
      </c>
      <c r="F88" s="21" t="s">
        <v>112</v>
      </c>
      <c r="G88" s="22"/>
      <c r="H88" s="23" t="n">
        <v>66</v>
      </c>
      <c r="I88" s="22"/>
      <c r="J88" s="23" t="n">
        <v>12</v>
      </c>
      <c r="K88" s="50"/>
      <c r="L88" s="50"/>
      <c r="M88" s="50"/>
      <c r="N88" s="50"/>
      <c r="O88" s="50"/>
      <c r="P88" s="50"/>
      <c r="Q88" s="50"/>
      <c r="R88" s="50"/>
      <c r="S88" s="22" t="n">
        <v>0</v>
      </c>
      <c r="T88" s="23" t="n">
        <v>0</v>
      </c>
      <c r="U88" s="22" t="n">
        <v>0</v>
      </c>
      <c r="V88" s="23" t="n">
        <f aca="false">U88*2</f>
        <v>0</v>
      </c>
      <c r="W88" s="50"/>
      <c r="X88" s="50"/>
      <c r="Y88" s="50"/>
      <c r="Z88" s="50"/>
      <c r="AA88" s="12" t="n">
        <v>0.5131</v>
      </c>
      <c r="AB88" s="11" t="n">
        <f aca="false">IF(AA88&lt;51%,0,IF(AA88&lt;61%,5,IF(AA88&lt;71%,7,9)))</f>
        <v>5</v>
      </c>
      <c r="AC88" s="24" t="n">
        <v>1</v>
      </c>
      <c r="AD88" s="23" t="n">
        <v>10</v>
      </c>
      <c r="AE88" s="51"/>
      <c r="AF88" s="11"/>
      <c r="AG88" s="51"/>
      <c r="AH88" s="11"/>
      <c r="AI88" s="12" t="n">
        <v>1</v>
      </c>
      <c r="AJ88" s="11" t="n">
        <f aca="false">IF(AI88&lt;100%,0,5)</f>
        <v>5</v>
      </c>
      <c r="AK88" s="22"/>
      <c r="AL88" s="23"/>
      <c r="AM88" s="51"/>
      <c r="AN88" s="11"/>
      <c r="AO88" s="51"/>
      <c r="AP88" s="11" t="n">
        <v>2</v>
      </c>
      <c r="AQ88" s="51"/>
      <c r="AR88" s="11"/>
      <c r="AS88" s="22" t="n">
        <v>0</v>
      </c>
      <c r="AT88" s="23" t="n">
        <v>0</v>
      </c>
      <c r="AU88" s="22" t="n">
        <v>0</v>
      </c>
      <c r="AV88" s="23" t="n">
        <v>0</v>
      </c>
      <c r="AW88" s="22"/>
      <c r="AX88" s="23" t="n">
        <v>5</v>
      </c>
      <c r="AY88" s="22"/>
      <c r="AZ88" s="23"/>
      <c r="BA88" s="22"/>
      <c r="BB88" s="23"/>
      <c r="BC88" s="22"/>
      <c r="BD88" s="23"/>
      <c r="BE88" s="22" t="n">
        <v>4</v>
      </c>
      <c r="BF88" s="23" t="n">
        <f aca="false">BE88*1</f>
        <v>4</v>
      </c>
      <c r="BG88" s="22" t="n">
        <v>0</v>
      </c>
      <c r="BH88" s="23" t="n">
        <f aca="false">BG88*1</f>
        <v>0</v>
      </c>
      <c r="BI88" s="22" t="n">
        <v>0</v>
      </c>
      <c r="BJ88" s="23" t="n">
        <f aca="false">BI88*2</f>
        <v>0</v>
      </c>
      <c r="BK88" s="22" t="n">
        <v>0</v>
      </c>
      <c r="BL88" s="23" t="n">
        <f aca="false">BK88*0.5</f>
        <v>0</v>
      </c>
      <c r="BM88" s="22" t="n">
        <v>0</v>
      </c>
      <c r="BN88" s="23" t="n">
        <v>0</v>
      </c>
      <c r="BO88" s="22"/>
      <c r="BP88" s="52"/>
      <c r="BQ88" s="22"/>
      <c r="BR88" s="52"/>
      <c r="BS88" s="22"/>
      <c r="BT88" s="23"/>
      <c r="BU88" s="22"/>
      <c r="BV88" s="52"/>
      <c r="BW88" s="22"/>
      <c r="BX88" s="23"/>
      <c r="BY88" s="55"/>
      <c r="BZ88" s="23"/>
      <c r="CA88" s="55"/>
      <c r="CB88" s="23"/>
      <c r="CC88" s="22"/>
      <c r="CD88" s="52"/>
      <c r="CE88" s="22"/>
      <c r="CF88" s="52"/>
      <c r="CG88" s="22"/>
      <c r="CH88" s="23"/>
      <c r="CI88" s="22" t="n">
        <v>5</v>
      </c>
      <c r="CJ88" s="23" t="n">
        <v>5</v>
      </c>
      <c r="CK88" s="22"/>
      <c r="CL88" s="52"/>
      <c r="CM88" s="22" t="n">
        <v>0</v>
      </c>
      <c r="CN88" s="53" t="n">
        <f aca="false">CM88</f>
        <v>0</v>
      </c>
      <c r="CO88" s="26" t="n">
        <f aca="false">H88+J88+L88+N88+P88+R88+T88+V88+X88+Z88+AB88+AD88+AF88+AH88+AJ88+AL88+AN88+AP88+AR88+AT88+AV88+AX88+AZ88+BB88+BD88+BF88+BH88+BJ88+BL88+BN88+BP88+BR88+BT88+BV88+BX88+BZ88+CB88+CD88+CF88+CH88+CJ88+CL88+CN88</f>
        <v>114</v>
      </c>
    </row>
    <row r="89" customFormat="false" ht="45" hidden="false" customHeight="true" outlineLevel="0" collapsed="false">
      <c r="A89" s="7" t="n">
        <v>176</v>
      </c>
      <c r="B89" s="21" t="s">
        <v>443</v>
      </c>
      <c r="C89" s="42" t="s">
        <v>444</v>
      </c>
      <c r="D89" s="42" t="s">
        <v>445</v>
      </c>
      <c r="E89" s="21" t="s">
        <v>68</v>
      </c>
      <c r="F89" s="21" t="s">
        <v>116</v>
      </c>
      <c r="G89" s="22"/>
      <c r="H89" s="23"/>
      <c r="I89" s="22"/>
      <c r="J89" s="23"/>
      <c r="K89" s="50"/>
      <c r="L89" s="57"/>
      <c r="M89" s="50"/>
      <c r="N89" s="57"/>
      <c r="O89" s="50"/>
      <c r="P89" s="50"/>
      <c r="Q89" s="50"/>
      <c r="R89" s="50"/>
      <c r="S89" s="22" t="n">
        <v>0</v>
      </c>
      <c r="T89" s="23" t="n">
        <v>0</v>
      </c>
      <c r="U89" s="22" t="n">
        <v>0</v>
      </c>
      <c r="V89" s="23" t="n">
        <f aca="false">U89*2</f>
        <v>0</v>
      </c>
      <c r="W89" s="50"/>
      <c r="X89" s="50"/>
      <c r="Y89" s="50"/>
      <c r="Z89" s="50"/>
      <c r="AA89" s="12" t="n">
        <v>0.95</v>
      </c>
      <c r="AB89" s="11" t="n">
        <f aca="false">IF(AA89&lt;51%,0,IF(AA89&lt;61%,5,IF(AA89&lt;71%,7,9)))</f>
        <v>9</v>
      </c>
      <c r="AC89" s="24" t="n">
        <v>1</v>
      </c>
      <c r="AD89" s="23" t="n">
        <v>10</v>
      </c>
      <c r="AE89" s="51" t="s">
        <v>214</v>
      </c>
      <c r="AF89" s="11" t="n">
        <v>16.2</v>
      </c>
      <c r="AG89" s="51"/>
      <c r="AH89" s="11"/>
      <c r="AI89" s="12" t="n">
        <v>1</v>
      </c>
      <c r="AJ89" s="11" t="n">
        <f aca="false">IF(AI89&lt;100%,0,5)</f>
        <v>5</v>
      </c>
      <c r="AK89" s="22"/>
      <c r="AL89" s="23"/>
      <c r="AM89" s="22"/>
      <c r="AN89" s="23"/>
      <c r="AO89" s="22"/>
      <c r="AP89" s="23"/>
      <c r="AQ89" s="22"/>
      <c r="AR89" s="23"/>
      <c r="AS89" s="22" t="n">
        <v>0</v>
      </c>
      <c r="AT89" s="23" t="n">
        <v>0</v>
      </c>
      <c r="AU89" s="22" t="n">
        <v>380760</v>
      </c>
      <c r="AV89" s="23" t="n">
        <v>7</v>
      </c>
      <c r="AW89" s="22"/>
      <c r="AX89" s="23"/>
      <c r="AY89" s="22"/>
      <c r="AZ89" s="23"/>
      <c r="BA89" s="22"/>
      <c r="BB89" s="23"/>
      <c r="BC89" s="22"/>
      <c r="BD89" s="23"/>
      <c r="BE89" s="22" t="n">
        <v>0</v>
      </c>
      <c r="BF89" s="23" t="n">
        <f aca="false">BE89*1</f>
        <v>0</v>
      </c>
      <c r="BG89" s="22" t="n">
        <v>0</v>
      </c>
      <c r="BH89" s="23" t="n">
        <f aca="false">BG89*1</f>
        <v>0</v>
      </c>
      <c r="BI89" s="22" t="n">
        <v>0</v>
      </c>
      <c r="BJ89" s="23" t="n">
        <f aca="false">BI89*2</f>
        <v>0</v>
      </c>
      <c r="BK89" s="22" t="n">
        <v>0</v>
      </c>
      <c r="BL89" s="23" t="n">
        <f aca="false">BK89*0.5</f>
        <v>0</v>
      </c>
      <c r="BM89" s="22" t="n">
        <v>0</v>
      </c>
      <c r="BN89" s="23" t="n">
        <v>0</v>
      </c>
      <c r="BO89" s="22"/>
      <c r="BP89" s="52"/>
      <c r="BQ89" s="22"/>
      <c r="BR89" s="52"/>
      <c r="BS89" s="22"/>
      <c r="BT89" s="23"/>
      <c r="BU89" s="22"/>
      <c r="BV89" s="52"/>
      <c r="BW89" s="22"/>
      <c r="BX89" s="23"/>
      <c r="BY89" s="55"/>
      <c r="BZ89" s="23"/>
      <c r="CA89" s="55"/>
      <c r="CB89" s="23"/>
      <c r="CC89" s="22"/>
      <c r="CD89" s="52"/>
      <c r="CE89" s="22"/>
      <c r="CF89" s="52"/>
      <c r="CG89" s="22"/>
      <c r="CH89" s="23"/>
      <c r="CI89" s="22" t="n">
        <v>0</v>
      </c>
      <c r="CJ89" s="53" t="n">
        <f aca="false">CI89</f>
        <v>0</v>
      </c>
      <c r="CK89" s="22"/>
      <c r="CL89" s="52"/>
      <c r="CM89" s="22" t="n">
        <v>0</v>
      </c>
      <c r="CN89" s="53" t="n">
        <f aca="false">CM89</f>
        <v>0</v>
      </c>
      <c r="CO89" s="26" t="n">
        <f aca="false">H89+J89+L89+N89+P89+R89+T89+V89+X89+Z89+AB89+AD89+AF89+AH89+AJ89+AL89+AN89+AP89+AR89+AT89+AV89+AX89+AZ89+BB89+BD89+BF89+BH89+BJ89+BL89+BN89+BP89+BR89+BT89+BV89+BX89+BZ89+CB89+CD89+CF89+CH89+CJ89+CL89+CN89</f>
        <v>47.2</v>
      </c>
    </row>
    <row r="90" customFormat="false" ht="45" hidden="false" customHeight="true" outlineLevel="0" collapsed="false">
      <c r="A90" s="7" t="n">
        <v>211</v>
      </c>
      <c r="B90" s="21" t="s">
        <v>446</v>
      </c>
      <c r="C90" s="42" t="s">
        <v>447</v>
      </c>
      <c r="D90" s="42" t="s">
        <v>448</v>
      </c>
      <c r="E90" s="21" t="s">
        <v>83</v>
      </c>
      <c r="F90" s="21" t="s">
        <v>133</v>
      </c>
      <c r="G90" s="22"/>
      <c r="H90" s="23"/>
      <c r="I90" s="22"/>
      <c r="J90" s="23"/>
      <c r="K90" s="50"/>
      <c r="L90" s="50"/>
      <c r="M90" s="50"/>
      <c r="N90" s="50"/>
      <c r="O90" s="50"/>
      <c r="P90" s="50"/>
      <c r="Q90" s="50"/>
      <c r="R90" s="50"/>
      <c r="S90" s="22" t="n">
        <v>0</v>
      </c>
      <c r="T90" s="23" t="n">
        <v>0</v>
      </c>
      <c r="U90" s="22" t="n">
        <v>0</v>
      </c>
      <c r="V90" s="23" t="n">
        <f aca="false">U90*2</f>
        <v>0</v>
      </c>
      <c r="W90" s="50"/>
      <c r="X90" s="50"/>
      <c r="Y90" s="50"/>
      <c r="Z90" s="50"/>
      <c r="AA90" s="12" t="n">
        <v>0.8</v>
      </c>
      <c r="AB90" s="11" t="n">
        <f aca="false">IF(AA90&lt;51%,0,IF(AA90&lt;61%,5,IF(AA90&lt;71%,7,9)))</f>
        <v>9</v>
      </c>
      <c r="AC90" s="24" t="n">
        <v>1</v>
      </c>
      <c r="AD90" s="23" t="n">
        <v>10</v>
      </c>
      <c r="AE90" s="51" t="s">
        <v>449</v>
      </c>
      <c r="AF90" s="11" t="n">
        <v>12.8</v>
      </c>
      <c r="AG90" s="51"/>
      <c r="AH90" s="11"/>
      <c r="AI90" s="12" t="n">
        <v>0</v>
      </c>
      <c r="AJ90" s="11" t="n">
        <f aca="false">IF(AI90&lt;100%,0,5)</f>
        <v>0</v>
      </c>
      <c r="AK90" s="22"/>
      <c r="AL90" s="23"/>
      <c r="AM90" s="51"/>
      <c r="AN90" s="11" t="n">
        <v>10</v>
      </c>
      <c r="AO90" s="51"/>
      <c r="AP90" s="11" t="n">
        <v>5</v>
      </c>
      <c r="AQ90" s="51"/>
      <c r="AR90" s="11"/>
      <c r="AS90" s="22" t="n">
        <v>0</v>
      </c>
      <c r="AT90" s="23" t="n">
        <v>0</v>
      </c>
      <c r="AU90" s="22" t="n">
        <v>0</v>
      </c>
      <c r="AV90" s="23"/>
      <c r="AW90" s="22"/>
      <c r="AX90" s="23"/>
      <c r="AY90" s="22"/>
      <c r="AZ90" s="23"/>
      <c r="BA90" s="22"/>
      <c r="BB90" s="23"/>
      <c r="BC90" s="22"/>
      <c r="BD90" s="23"/>
      <c r="BE90" s="22" t="n">
        <v>1</v>
      </c>
      <c r="BF90" s="23" t="n">
        <f aca="false">BE90*1</f>
        <v>1</v>
      </c>
      <c r="BG90" s="22" t="n">
        <v>0</v>
      </c>
      <c r="BH90" s="23" t="n">
        <f aca="false">BG90*1</f>
        <v>0</v>
      </c>
      <c r="BI90" s="22" t="n">
        <v>0</v>
      </c>
      <c r="BJ90" s="23" t="n">
        <f aca="false">BI90*2</f>
        <v>0</v>
      </c>
      <c r="BK90" s="22" t="n">
        <v>0</v>
      </c>
      <c r="BL90" s="23" t="n">
        <f aca="false">BK90*0.5</f>
        <v>0</v>
      </c>
      <c r="BM90" s="22" t="n">
        <v>0</v>
      </c>
      <c r="BN90" s="23" t="n">
        <v>0</v>
      </c>
      <c r="BO90" s="22"/>
      <c r="BP90" s="52"/>
      <c r="BQ90" s="22"/>
      <c r="BR90" s="52"/>
      <c r="BS90" s="22" t="n">
        <v>1</v>
      </c>
      <c r="BT90" s="23" t="n">
        <f aca="false">BS90*2</f>
        <v>2</v>
      </c>
      <c r="BU90" s="22"/>
      <c r="BV90" s="52"/>
      <c r="BW90" s="59"/>
      <c r="BX90" s="23" t="n">
        <v>2</v>
      </c>
      <c r="BY90" s="22"/>
      <c r="BZ90" s="52"/>
      <c r="CA90" s="55"/>
      <c r="CB90" s="23" t="n">
        <v>4</v>
      </c>
      <c r="CC90" s="22"/>
      <c r="CD90" s="52"/>
      <c r="CE90" s="22"/>
      <c r="CF90" s="52"/>
      <c r="CG90" s="22"/>
      <c r="CH90" s="23"/>
      <c r="CI90" s="22" t="n">
        <v>0</v>
      </c>
      <c r="CJ90" s="53" t="n">
        <f aca="false">CI90</f>
        <v>0</v>
      </c>
      <c r="CK90" s="22"/>
      <c r="CL90" s="23" t="n">
        <v>6</v>
      </c>
      <c r="CM90" s="22" t="n">
        <v>0</v>
      </c>
      <c r="CN90" s="53" t="n">
        <f aca="false">CM90</f>
        <v>0</v>
      </c>
      <c r="CO90" s="26" t="n">
        <f aca="false">H90+J90+L90+N90+P90+R90+T90+V90+X90+Z90+AB90+AD90+AF90+AH90+AJ90+AL90+AN90+AP90+AR90+AT90+AV90+AX90+AZ90+BB90+BD90+BF90+BH90+BJ90+BL90+BN90+BP90+BR90+BT90+BV90+BX90+BZ90+CB90+CD90+CF90+CH90+CJ90+CL90+CN90</f>
        <v>61.8</v>
      </c>
    </row>
    <row r="91" customFormat="false" ht="45" hidden="false" customHeight="true" outlineLevel="0" collapsed="false">
      <c r="A91" s="39" t="n">
        <v>181</v>
      </c>
      <c r="B91" s="21" t="s">
        <v>450</v>
      </c>
      <c r="C91" s="42" t="s">
        <v>451</v>
      </c>
      <c r="D91" s="42" t="s">
        <v>452</v>
      </c>
      <c r="E91" s="21" t="s">
        <v>68</v>
      </c>
      <c r="F91" s="21" t="s">
        <v>116</v>
      </c>
      <c r="G91" s="22"/>
      <c r="H91" s="23"/>
      <c r="I91" s="22"/>
      <c r="J91" s="23"/>
      <c r="K91" s="50"/>
      <c r="L91" s="57"/>
      <c r="M91" s="50"/>
      <c r="N91" s="57"/>
      <c r="O91" s="50"/>
      <c r="P91" s="50"/>
      <c r="Q91" s="50"/>
      <c r="R91" s="50"/>
      <c r="S91" s="22" t="n">
        <v>0</v>
      </c>
      <c r="T91" s="23" t="n">
        <v>0</v>
      </c>
      <c r="U91" s="22" t="n">
        <v>0</v>
      </c>
      <c r="V91" s="23" t="n">
        <f aca="false">U91*2</f>
        <v>0</v>
      </c>
      <c r="W91" s="50"/>
      <c r="X91" s="50"/>
      <c r="Y91" s="50"/>
      <c r="Z91" s="50"/>
      <c r="AA91" s="12" t="n">
        <v>0.66</v>
      </c>
      <c r="AB91" s="11" t="n">
        <f aca="false">IF(AA91&lt;51%,0,IF(AA91&lt;61%,5,IF(AA91&lt;71%,7,9)))</f>
        <v>7</v>
      </c>
      <c r="AC91" s="24" t="n">
        <v>1</v>
      </c>
      <c r="AD91" s="23" t="n">
        <v>10</v>
      </c>
      <c r="AE91" s="51"/>
      <c r="AF91" s="11"/>
      <c r="AG91" s="51"/>
      <c r="AH91" s="11"/>
      <c r="AI91" s="12" t="n">
        <v>0</v>
      </c>
      <c r="AJ91" s="11" t="n">
        <f aca="false">IF(AI91&lt;100%,0,5)</f>
        <v>0</v>
      </c>
      <c r="AK91" s="22"/>
      <c r="AL91" s="23"/>
      <c r="AM91" s="51"/>
      <c r="AN91" s="11" t="n">
        <v>11.67</v>
      </c>
      <c r="AO91" s="51"/>
      <c r="AP91" s="11" t="n">
        <v>1.17</v>
      </c>
      <c r="AQ91" s="51"/>
      <c r="AR91" s="11"/>
      <c r="AS91" s="22" t="n">
        <v>2050000</v>
      </c>
      <c r="AT91" s="23" t="n">
        <v>40</v>
      </c>
      <c r="AU91" s="22" t="n">
        <v>0</v>
      </c>
      <c r="AV91" s="23"/>
      <c r="AW91" s="22"/>
      <c r="AX91" s="23"/>
      <c r="AY91" s="22"/>
      <c r="AZ91" s="23"/>
      <c r="BA91" s="22"/>
      <c r="BB91" s="23"/>
      <c r="BC91" s="22"/>
      <c r="BD91" s="23"/>
      <c r="BE91" s="22" t="n">
        <v>0</v>
      </c>
      <c r="BF91" s="23" t="n">
        <f aca="false">BE91*1</f>
        <v>0</v>
      </c>
      <c r="BG91" s="22" t="n">
        <v>0</v>
      </c>
      <c r="BH91" s="23" t="n">
        <f aca="false">BG91*1</f>
        <v>0</v>
      </c>
      <c r="BI91" s="22" t="n">
        <v>0</v>
      </c>
      <c r="BJ91" s="23" t="n">
        <f aca="false">BI91*2</f>
        <v>0</v>
      </c>
      <c r="BK91" s="22" t="n">
        <v>0</v>
      </c>
      <c r="BL91" s="23" t="n">
        <f aca="false">BK91*0.5</f>
        <v>0</v>
      </c>
      <c r="BM91" s="22" t="n">
        <v>0</v>
      </c>
      <c r="BN91" s="23" t="n">
        <v>0</v>
      </c>
      <c r="BO91" s="22"/>
      <c r="BP91" s="52"/>
      <c r="BQ91" s="22"/>
      <c r="BR91" s="52"/>
      <c r="BS91" s="22"/>
      <c r="BT91" s="23"/>
      <c r="BU91" s="22"/>
      <c r="BV91" s="52"/>
      <c r="BW91" s="22"/>
      <c r="BX91" s="23"/>
      <c r="BY91" s="55"/>
      <c r="BZ91" s="23"/>
      <c r="CA91" s="55"/>
      <c r="CB91" s="23"/>
      <c r="CC91" s="22"/>
      <c r="CD91" s="52"/>
      <c r="CE91" s="22"/>
      <c r="CF91" s="52"/>
      <c r="CG91" s="22"/>
      <c r="CH91" s="23"/>
      <c r="CI91" s="22" t="n">
        <v>0</v>
      </c>
      <c r="CJ91" s="53" t="n">
        <f aca="false">CI91</f>
        <v>0</v>
      </c>
      <c r="CK91" s="22"/>
      <c r="CL91" s="52"/>
      <c r="CM91" s="22" t="n">
        <v>0</v>
      </c>
      <c r="CN91" s="53" t="n">
        <f aca="false">CM91</f>
        <v>0</v>
      </c>
      <c r="CO91" s="26" t="n">
        <f aca="false">H91+J91+L91+N91+P91+R91+T91+V91+X91+Z91+AB91+AD91+AF91+AH91+AJ91+AL91+AN91+AP91+AR91+AT91+AV91+AX91+AZ91+BB91+BD91+BF91+BH91+BJ91+BL91+BN91+BP91+BR91+BT91+BV91+BX91+BZ91+CB91+CD91+CF91+CH91+CJ91+CL91+CN91</f>
        <v>69.84</v>
      </c>
    </row>
    <row r="92" customFormat="false" ht="45" hidden="false" customHeight="true" outlineLevel="0" collapsed="false">
      <c r="A92" s="7" t="n">
        <v>248</v>
      </c>
      <c r="B92" s="21" t="s">
        <v>453</v>
      </c>
      <c r="C92" s="42" t="s">
        <v>454</v>
      </c>
      <c r="D92" s="42" t="s">
        <v>455</v>
      </c>
      <c r="E92" s="21" t="s">
        <v>83</v>
      </c>
      <c r="F92" s="21" t="s">
        <v>141</v>
      </c>
      <c r="G92" s="22"/>
      <c r="H92" s="23" t="n">
        <v>17</v>
      </c>
      <c r="I92" s="22"/>
      <c r="J92" s="23"/>
      <c r="K92" s="50"/>
      <c r="L92" s="50"/>
      <c r="M92" s="50"/>
      <c r="N92" s="50"/>
      <c r="O92" s="50"/>
      <c r="P92" s="50"/>
      <c r="Q92" s="50"/>
      <c r="R92" s="50"/>
      <c r="S92" s="22" t="n">
        <v>0</v>
      </c>
      <c r="T92" s="23" t="n">
        <v>0</v>
      </c>
      <c r="U92" s="22" t="n">
        <v>0</v>
      </c>
      <c r="V92" s="23" t="n">
        <f aca="false">U92*2</f>
        <v>0</v>
      </c>
      <c r="W92" s="50"/>
      <c r="X92" s="50"/>
      <c r="Y92" s="50"/>
      <c r="Z92" s="50"/>
      <c r="AA92" s="12" t="n">
        <v>0.738</v>
      </c>
      <c r="AB92" s="11" t="n">
        <f aca="false">IF(AA92&lt;51%,0,IF(AA92&lt;61%,5,IF(AA92&lt;71%,7,9)))</f>
        <v>9</v>
      </c>
      <c r="AC92" s="24" t="n">
        <v>1</v>
      </c>
      <c r="AD92" s="54" t="n">
        <v>10</v>
      </c>
      <c r="AE92" s="51"/>
      <c r="AF92" s="11"/>
      <c r="AG92" s="51" t="s">
        <v>456</v>
      </c>
      <c r="AH92" s="11" t="n">
        <v>14.85</v>
      </c>
      <c r="AI92" s="12" t="n">
        <v>1</v>
      </c>
      <c r="AJ92" s="11" t="n">
        <f aca="false">IF(AI92&lt;100%,0,5)</f>
        <v>5</v>
      </c>
      <c r="AK92" s="22"/>
      <c r="AL92" s="23"/>
      <c r="AM92" s="51"/>
      <c r="AN92" s="11" t="n">
        <v>20</v>
      </c>
      <c r="AO92" s="51"/>
      <c r="AP92" s="11" t="n">
        <v>2</v>
      </c>
      <c r="AQ92" s="51"/>
      <c r="AR92" s="11"/>
      <c r="AS92" s="22" t="n">
        <v>0</v>
      </c>
      <c r="AT92" s="23" t="n">
        <v>0</v>
      </c>
      <c r="AU92" s="22" t="n">
        <v>0</v>
      </c>
      <c r="AV92" s="23" t="n">
        <v>0</v>
      </c>
      <c r="AW92" s="22"/>
      <c r="AX92" s="23"/>
      <c r="AY92" s="22"/>
      <c r="AZ92" s="23"/>
      <c r="BA92" s="22"/>
      <c r="BB92" s="23"/>
      <c r="BC92" s="22"/>
      <c r="BD92" s="23"/>
      <c r="BE92" s="22" t="n">
        <v>0</v>
      </c>
      <c r="BF92" s="23" t="n">
        <f aca="false">BE92*1</f>
        <v>0</v>
      </c>
      <c r="BG92" s="22" t="n">
        <v>0</v>
      </c>
      <c r="BH92" s="23" t="n">
        <f aca="false">BG92*1</f>
        <v>0</v>
      </c>
      <c r="BI92" s="22" t="n">
        <v>0</v>
      </c>
      <c r="BJ92" s="23" t="n">
        <f aca="false">BI92*2</f>
        <v>0</v>
      </c>
      <c r="BK92" s="22" t="n">
        <v>0</v>
      </c>
      <c r="BL92" s="23" t="n">
        <f aca="false">BK92*0.5</f>
        <v>0</v>
      </c>
      <c r="BM92" s="22" t="n">
        <v>0</v>
      </c>
      <c r="BN92" s="23" t="n">
        <v>0</v>
      </c>
      <c r="BO92" s="22"/>
      <c r="BP92" s="52"/>
      <c r="BQ92" s="22"/>
      <c r="BR92" s="52"/>
      <c r="BS92" s="22"/>
      <c r="BT92" s="23"/>
      <c r="BU92" s="22"/>
      <c r="BV92" s="52"/>
      <c r="BW92" s="22"/>
      <c r="BX92" s="23"/>
      <c r="BY92" s="55"/>
      <c r="BZ92" s="23"/>
      <c r="CA92" s="55"/>
      <c r="CB92" s="23"/>
      <c r="CC92" s="22"/>
      <c r="CD92" s="52"/>
      <c r="CE92" s="22"/>
      <c r="CF92" s="52"/>
      <c r="CG92" s="22"/>
      <c r="CH92" s="23"/>
      <c r="CI92" s="22" t="n">
        <v>0</v>
      </c>
      <c r="CJ92" s="53" t="n">
        <f aca="false">CI92</f>
        <v>0</v>
      </c>
      <c r="CK92" s="22"/>
      <c r="CL92" s="52"/>
      <c r="CM92" s="22" t="n">
        <v>0</v>
      </c>
      <c r="CN92" s="53" t="n">
        <f aca="false">CM92</f>
        <v>0</v>
      </c>
      <c r="CO92" s="26" t="n">
        <f aca="false">H92+J92+L92+N92+P92+R92+T92+V92+X92+Z92+AB92+AD92+AF92+AH92+AJ92+AL92+AN92+AP92+AR92+AT92+AV92+AX92+AZ92+BB92+BD92+BF92+BH92+BJ92+BL92+BN92+BP92+BR92+BT92+BV92+BX92+BZ92+CB92+CD92+CF92+CH92+CJ92+CL92+CN92</f>
        <v>77.85</v>
      </c>
    </row>
    <row r="93" customFormat="false" ht="45" hidden="false" customHeight="true" outlineLevel="0" collapsed="false">
      <c r="A93" s="7" t="n">
        <v>110</v>
      </c>
      <c r="B93" s="21" t="s">
        <v>457</v>
      </c>
      <c r="C93" s="42" t="s">
        <v>458</v>
      </c>
      <c r="D93" s="42" t="s">
        <v>459</v>
      </c>
      <c r="E93" s="21" t="s">
        <v>59</v>
      </c>
      <c r="F93" s="21" t="s">
        <v>100</v>
      </c>
      <c r="G93" s="22"/>
      <c r="H93" s="23"/>
      <c r="I93" s="22"/>
      <c r="J93" s="23"/>
      <c r="K93" s="50"/>
      <c r="L93" s="50"/>
      <c r="M93" s="50"/>
      <c r="N93" s="50"/>
      <c r="O93" s="50"/>
      <c r="P93" s="50"/>
      <c r="Q93" s="50"/>
      <c r="R93" s="50"/>
      <c r="S93" s="22" t="n">
        <v>0</v>
      </c>
      <c r="T93" s="23" t="n">
        <v>0</v>
      </c>
      <c r="U93" s="22" t="n">
        <v>0</v>
      </c>
      <c r="V93" s="23" t="n">
        <f aca="false">U93*2</f>
        <v>0</v>
      </c>
      <c r="W93" s="50"/>
      <c r="X93" s="50"/>
      <c r="Y93" s="50"/>
      <c r="Z93" s="50"/>
      <c r="AA93" s="12" t="n">
        <v>0.5</v>
      </c>
      <c r="AB93" s="11" t="n">
        <f aca="false">IF(AA93&lt;51%,0,IF(AA93&lt;61%,5,IF(AA93&lt;71%,7,9)))</f>
        <v>0</v>
      </c>
      <c r="AC93" s="24" t="n">
        <v>1</v>
      </c>
      <c r="AD93" s="23" t="n">
        <v>10</v>
      </c>
      <c r="AE93" s="51"/>
      <c r="AF93" s="11"/>
      <c r="AG93" s="51"/>
      <c r="AH93" s="11"/>
      <c r="AI93" s="12" t="n">
        <v>0</v>
      </c>
      <c r="AJ93" s="11" t="n">
        <f aca="false">IF(AI93&lt;100%,0,5)</f>
        <v>0</v>
      </c>
      <c r="AK93" s="22"/>
      <c r="AL93" s="23"/>
      <c r="AM93" s="51"/>
      <c r="AN93" s="11"/>
      <c r="AO93" s="51"/>
      <c r="AP93" s="11"/>
      <c r="AQ93" s="51"/>
      <c r="AR93" s="11"/>
      <c r="AS93" s="22" t="n">
        <v>0</v>
      </c>
      <c r="AT93" s="23" t="n">
        <v>0</v>
      </c>
      <c r="AU93" s="22" t="n">
        <v>0</v>
      </c>
      <c r="AV93" s="23"/>
      <c r="AW93" s="22"/>
      <c r="AX93" s="23"/>
      <c r="AY93" s="22"/>
      <c r="AZ93" s="23"/>
      <c r="BA93" s="22"/>
      <c r="BB93" s="23"/>
      <c r="BC93" s="22"/>
      <c r="BD93" s="23"/>
      <c r="BE93" s="22" t="n">
        <v>0</v>
      </c>
      <c r="BF93" s="23" t="n">
        <f aca="false">BE93*1</f>
        <v>0</v>
      </c>
      <c r="BG93" s="22" t="n">
        <v>0</v>
      </c>
      <c r="BH93" s="23" t="n">
        <f aca="false">BG93*1</f>
        <v>0</v>
      </c>
      <c r="BI93" s="22" t="n">
        <v>0</v>
      </c>
      <c r="BJ93" s="23" t="n">
        <f aca="false">BI93*2</f>
        <v>0</v>
      </c>
      <c r="BK93" s="22" t="n">
        <v>0</v>
      </c>
      <c r="BL93" s="23" t="n">
        <f aca="false">BK93*0.5</f>
        <v>0</v>
      </c>
      <c r="BM93" s="22" t="n">
        <v>0</v>
      </c>
      <c r="BN93" s="23" t="n">
        <v>0</v>
      </c>
      <c r="BO93" s="22"/>
      <c r="BP93" s="52"/>
      <c r="BQ93" s="22"/>
      <c r="BR93" s="52"/>
      <c r="BS93" s="22"/>
      <c r="BT93" s="23"/>
      <c r="BU93" s="22"/>
      <c r="BV93" s="52"/>
      <c r="BW93" s="59"/>
      <c r="BX93" s="23" t="n">
        <v>2</v>
      </c>
      <c r="BY93" s="55"/>
      <c r="BZ93" s="23"/>
      <c r="CA93" s="55"/>
      <c r="CB93" s="23"/>
      <c r="CC93" s="22"/>
      <c r="CD93" s="52"/>
      <c r="CE93" s="22"/>
      <c r="CF93" s="52"/>
      <c r="CG93" s="22" t="s">
        <v>303</v>
      </c>
      <c r="CH93" s="23" t="n">
        <v>4</v>
      </c>
      <c r="CI93" s="22" t="n">
        <v>0</v>
      </c>
      <c r="CJ93" s="53" t="n">
        <f aca="false">CI93</f>
        <v>0</v>
      </c>
      <c r="CK93" s="22"/>
      <c r="CL93" s="52"/>
      <c r="CM93" s="22" t="n">
        <v>0</v>
      </c>
      <c r="CN93" s="53" t="n">
        <f aca="false">CM93</f>
        <v>0</v>
      </c>
      <c r="CO93" s="26" t="n">
        <f aca="false">H93+J93+L93+N93+P93+R93+T93+V93+X93+Z93+AB93+AD93+AF93+AH93+AJ93+AL93+AN93+AP93+AR93+AT93+AV93+AX93+AZ93+BB93+BD93+BF93+BH93+BJ93+BL93+BN93+BP93+BR93+BT93+BV93+BX93+BZ93+CB93+CD93+CF93+CH93+CJ93+CL93+CN93</f>
        <v>16</v>
      </c>
    </row>
    <row r="94" customFormat="false" ht="45" hidden="false" customHeight="true" outlineLevel="0" collapsed="false">
      <c r="A94" s="7" t="n">
        <v>196</v>
      </c>
      <c r="B94" s="21" t="s">
        <v>460</v>
      </c>
      <c r="C94" s="42" t="s">
        <v>461</v>
      </c>
      <c r="D94" s="42" t="s">
        <v>462</v>
      </c>
      <c r="E94" s="21" t="s">
        <v>83</v>
      </c>
      <c r="F94" s="21" t="s">
        <v>125</v>
      </c>
      <c r="G94" s="22"/>
      <c r="H94" s="23"/>
      <c r="I94" s="22"/>
      <c r="J94" s="23"/>
      <c r="K94" s="50"/>
      <c r="L94" s="50"/>
      <c r="M94" s="50"/>
      <c r="N94" s="50"/>
      <c r="O94" s="50"/>
      <c r="P94" s="50"/>
      <c r="Q94" s="50"/>
      <c r="R94" s="50"/>
      <c r="S94" s="22" t="n">
        <v>0</v>
      </c>
      <c r="T94" s="23" t="n">
        <v>0</v>
      </c>
      <c r="U94" s="22" t="n">
        <v>0</v>
      </c>
      <c r="V94" s="23" t="n">
        <f aca="false">U94*2</f>
        <v>0</v>
      </c>
      <c r="W94" s="50"/>
      <c r="X94" s="50"/>
      <c r="Y94" s="50"/>
      <c r="Z94" s="50"/>
      <c r="AA94" s="12" t="n">
        <v>0.718</v>
      </c>
      <c r="AB94" s="11" t="n">
        <f aca="false">IF(AA94&lt;51%,0,IF(AA94&lt;61%,5,IF(AA94&lt;71%,7,9)))</f>
        <v>9</v>
      </c>
      <c r="AC94" s="24" t="n">
        <v>1</v>
      </c>
      <c r="AD94" s="23" t="n">
        <v>10</v>
      </c>
      <c r="AE94" s="51" t="s">
        <v>463</v>
      </c>
      <c r="AF94" s="11" t="n">
        <v>49.6</v>
      </c>
      <c r="AG94" s="51"/>
      <c r="AH94" s="11"/>
      <c r="AI94" s="12" t="n">
        <v>0</v>
      </c>
      <c r="AJ94" s="11" t="n">
        <f aca="false">IF(AI94&lt;100%,0,5)</f>
        <v>0</v>
      </c>
      <c r="AK94" s="22"/>
      <c r="AL94" s="23"/>
      <c r="AM94" s="51"/>
      <c r="AN94" s="11"/>
      <c r="AO94" s="51"/>
      <c r="AP94" s="11" t="n">
        <v>6</v>
      </c>
      <c r="AQ94" s="51"/>
      <c r="AR94" s="11"/>
      <c r="AS94" s="22" t="n">
        <v>0</v>
      </c>
      <c r="AT94" s="23" t="n">
        <v>0</v>
      </c>
      <c r="AU94" s="22" t="n">
        <v>0</v>
      </c>
      <c r="AV94" s="23"/>
      <c r="AW94" s="22"/>
      <c r="AX94" s="23"/>
      <c r="AY94" s="22"/>
      <c r="AZ94" s="23"/>
      <c r="BA94" s="22"/>
      <c r="BB94" s="23"/>
      <c r="BC94" s="22"/>
      <c r="BD94" s="23"/>
      <c r="BE94" s="22" t="n">
        <v>0</v>
      </c>
      <c r="BF94" s="23" t="n">
        <f aca="false">BE94*1</f>
        <v>0</v>
      </c>
      <c r="BG94" s="22" t="n">
        <v>0</v>
      </c>
      <c r="BH94" s="23" t="n">
        <f aca="false">BG94*1</f>
        <v>0</v>
      </c>
      <c r="BI94" s="22" t="n">
        <v>0</v>
      </c>
      <c r="BJ94" s="23" t="n">
        <f aca="false">BI94*2</f>
        <v>0</v>
      </c>
      <c r="BK94" s="22" t="n">
        <v>0</v>
      </c>
      <c r="BL94" s="23" t="n">
        <f aca="false">BK94*0.5</f>
        <v>0</v>
      </c>
      <c r="BM94" s="22" t="n">
        <v>0</v>
      </c>
      <c r="BN94" s="23" t="n">
        <v>0</v>
      </c>
      <c r="BO94" s="22"/>
      <c r="BP94" s="52"/>
      <c r="BQ94" s="22"/>
      <c r="BR94" s="52"/>
      <c r="BS94" s="22"/>
      <c r="BT94" s="23"/>
      <c r="BU94" s="22"/>
      <c r="BV94" s="52"/>
      <c r="BW94" s="22"/>
      <c r="BX94" s="23"/>
      <c r="BY94" s="55"/>
      <c r="BZ94" s="23"/>
      <c r="CA94" s="55"/>
      <c r="CB94" s="23"/>
      <c r="CC94" s="22"/>
      <c r="CD94" s="52"/>
      <c r="CE94" s="22"/>
      <c r="CF94" s="52"/>
      <c r="CG94" s="22"/>
      <c r="CH94" s="23"/>
      <c r="CI94" s="22" t="n">
        <v>0</v>
      </c>
      <c r="CJ94" s="53" t="n">
        <f aca="false">CI94</f>
        <v>0</v>
      </c>
      <c r="CK94" s="22"/>
      <c r="CL94" s="52"/>
      <c r="CM94" s="22" t="n">
        <v>0</v>
      </c>
      <c r="CN94" s="53" t="n">
        <f aca="false">CM94</f>
        <v>0</v>
      </c>
      <c r="CO94" s="26" t="n">
        <f aca="false">H94+J94+L94+N94+P94+R94+T94+V94+X94+Z94+AB94+AD94+AF94+AH94+AJ94+AL94+AN94+AP94+AR94+AT94+AV94+AX94+AZ94+BB94+BD94+BF94+BH94+BJ94+BL94+BN94+BP94+BR94+BT94+BV94+BX94+BZ94+CB94+CD94+CF94+CH94+CJ94+CL94+CN94</f>
        <v>74.6</v>
      </c>
    </row>
    <row r="95" customFormat="false" ht="45" hidden="false" customHeight="true" outlineLevel="0" collapsed="false">
      <c r="A95" s="7" t="n">
        <v>147</v>
      </c>
      <c r="B95" s="21" t="s">
        <v>464</v>
      </c>
      <c r="C95" s="42" t="s">
        <v>465</v>
      </c>
      <c r="D95" s="42"/>
      <c r="E95" s="21" t="s">
        <v>68</v>
      </c>
      <c r="F95" s="21" t="s">
        <v>108</v>
      </c>
      <c r="G95" s="22"/>
      <c r="H95" s="23"/>
      <c r="I95" s="22"/>
      <c r="J95" s="23"/>
      <c r="K95" s="50"/>
      <c r="L95" s="57"/>
      <c r="M95" s="50"/>
      <c r="N95" s="57"/>
      <c r="O95" s="50"/>
      <c r="P95" s="50"/>
      <c r="Q95" s="50"/>
      <c r="R95" s="50"/>
      <c r="S95" s="22" t="n">
        <v>0</v>
      </c>
      <c r="T95" s="23" t="n">
        <v>0</v>
      </c>
      <c r="U95" s="22" t="n">
        <v>0</v>
      </c>
      <c r="V95" s="23" t="n">
        <f aca="false">U95*2</f>
        <v>0</v>
      </c>
      <c r="W95" s="50"/>
      <c r="X95" s="50"/>
      <c r="Y95" s="50"/>
      <c r="Z95" s="50"/>
      <c r="AA95" s="12" t="n">
        <v>0</v>
      </c>
      <c r="AB95" s="11" t="n">
        <f aca="false">IF(AA95&lt;51%,0,IF(AA95&lt;61%,5,IF(AA95&lt;71%,7,9)))</f>
        <v>0</v>
      </c>
      <c r="AC95" s="56"/>
      <c r="AD95" s="23"/>
      <c r="AE95" s="51"/>
      <c r="AF95" s="11"/>
      <c r="AG95" s="51"/>
      <c r="AH95" s="11"/>
      <c r="AI95" s="12" t="n">
        <v>0</v>
      </c>
      <c r="AJ95" s="11" t="n">
        <f aca="false">IF(AI95&lt;100%,0,5)</f>
        <v>0</v>
      </c>
      <c r="AK95" s="22"/>
      <c r="AL95" s="23"/>
      <c r="AM95" s="51"/>
      <c r="AN95" s="11"/>
      <c r="AO95" s="51"/>
      <c r="AP95" s="11"/>
      <c r="AQ95" s="51"/>
      <c r="AR95" s="11"/>
      <c r="AS95" s="22" t="n">
        <v>0</v>
      </c>
      <c r="AT95" s="23" t="n">
        <v>0</v>
      </c>
      <c r="AU95" s="22" t="n">
        <v>0</v>
      </c>
      <c r="AV95" s="23"/>
      <c r="AW95" s="22"/>
      <c r="AX95" s="23"/>
      <c r="AY95" s="22"/>
      <c r="AZ95" s="23"/>
      <c r="BA95" s="22"/>
      <c r="BB95" s="23"/>
      <c r="BC95" s="22"/>
      <c r="BD95" s="23"/>
      <c r="BE95" s="22" t="n">
        <v>0</v>
      </c>
      <c r="BF95" s="23" t="n">
        <f aca="false">BE95*1</f>
        <v>0</v>
      </c>
      <c r="BG95" s="22" t="n">
        <v>0</v>
      </c>
      <c r="BH95" s="23" t="n">
        <f aca="false">BG95*1</f>
        <v>0</v>
      </c>
      <c r="BI95" s="22" t="n">
        <v>0</v>
      </c>
      <c r="BJ95" s="23" t="n">
        <f aca="false">BI95*2</f>
        <v>0</v>
      </c>
      <c r="BK95" s="22" t="n">
        <v>0</v>
      </c>
      <c r="BL95" s="23" t="n">
        <f aca="false">BK95*0.5</f>
        <v>0</v>
      </c>
      <c r="BM95" s="22" t="n">
        <v>0</v>
      </c>
      <c r="BN95" s="23" t="n">
        <v>0</v>
      </c>
      <c r="BO95" s="22"/>
      <c r="BP95" s="52"/>
      <c r="BQ95" s="22"/>
      <c r="BR95" s="52"/>
      <c r="BS95" s="22"/>
      <c r="BT95" s="23"/>
      <c r="BU95" s="22"/>
      <c r="BV95" s="52"/>
      <c r="BW95" s="22"/>
      <c r="BX95" s="23"/>
      <c r="BY95" s="55"/>
      <c r="BZ95" s="23"/>
      <c r="CA95" s="55"/>
      <c r="CB95" s="23"/>
      <c r="CC95" s="22"/>
      <c r="CD95" s="52"/>
      <c r="CE95" s="22"/>
      <c r="CF95" s="52"/>
      <c r="CG95" s="22"/>
      <c r="CH95" s="23"/>
      <c r="CI95" s="22" t="n">
        <v>0</v>
      </c>
      <c r="CJ95" s="53" t="n">
        <f aca="false">CI95</f>
        <v>0</v>
      </c>
      <c r="CK95" s="22"/>
      <c r="CL95" s="52"/>
      <c r="CM95" s="22" t="n">
        <v>0</v>
      </c>
      <c r="CN95" s="53" t="n">
        <f aca="false">CM95</f>
        <v>0</v>
      </c>
      <c r="CO95" s="26" t="n">
        <f aca="false">H95+J95+L95+N95+P95+R95+T95+V95+X95+Z95+AB95+AD95+AF95+AH95+AJ95+AL95+AN95+AP95+AR95+AT95+AV95+AX95+AZ95+BB95+BD95+BF95+BH95+BJ95+BL95+BN95+BP95+BR95+BT95+BV95+BX95+BZ95+CB95+CD95+CF95+CH95+CJ95+CL95+CN95</f>
        <v>0</v>
      </c>
    </row>
    <row r="96" customFormat="false" ht="45" hidden="false" customHeight="true" outlineLevel="0" collapsed="false">
      <c r="A96" s="7" t="n">
        <v>29</v>
      </c>
      <c r="B96" s="21" t="s">
        <v>466</v>
      </c>
      <c r="C96" s="42" t="s">
        <v>62</v>
      </c>
      <c r="D96" s="42" t="s">
        <v>63</v>
      </c>
      <c r="E96" s="21" t="s">
        <v>59</v>
      </c>
      <c r="F96" s="21" t="s">
        <v>64</v>
      </c>
      <c r="G96" s="22"/>
      <c r="H96" s="23"/>
      <c r="I96" s="22"/>
      <c r="J96" s="23"/>
      <c r="K96" s="50"/>
      <c r="L96" s="50"/>
      <c r="M96" s="50"/>
      <c r="N96" s="50"/>
      <c r="O96" s="50"/>
      <c r="P96" s="50"/>
      <c r="Q96" s="50"/>
      <c r="R96" s="50"/>
      <c r="S96" s="22" t="n">
        <v>0</v>
      </c>
      <c r="T96" s="23" t="n">
        <v>0</v>
      </c>
      <c r="U96" s="22" t="n">
        <v>3</v>
      </c>
      <c r="V96" s="23" t="n">
        <f aca="false">U96*2</f>
        <v>6</v>
      </c>
      <c r="W96" s="50"/>
      <c r="X96" s="50"/>
      <c r="Y96" s="50"/>
      <c r="Z96" s="50"/>
      <c r="AA96" s="12" t="n">
        <v>0.821</v>
      </c>
      <c r="AB96" s="11" t="n">
        <f aca="false">IF(AA96&lt;51%,0,IF(AA96&lt;61%,5,IF(AA96&lt;71%,7,9)))</f>
        <v>9</v>
      </c>
      <c r="AC96" s="24" t="n">
        <v>1</v>
      </c>
      <c r="AD96" s="23" t="n">
        <v>10</v>
      </c>
      <c r="AE96" s="51"/>
      <c r="AF96" s="11"/>
      <c r="AG96" s="51"/>
      <c r="AH96" s="11"/>
      <c r="AI96" s="12" t="n">
        <v>0</v>
      </c>
      <c r="AJ96" s="11" t="n">
        <f aca="false">IF(AI96&lt;100%,0,5)</f>
        <v>0</v>
      </c>
      <c r="AK96" s="22"/>
      <c r="AL96" s="23"/>
      <c r="AM96" s="51"/>
      <c r="AN96" s="11"/>
      <c r="AO96" s="51"/>
      <c r="AP96" s="11" t="n">
        <v>4</v>
      </c>
      <c r="AQ96" s="51"/>
      <c r="AR96" s="11"/>
      <c r="AS96" s="22" t="n">
        <v>0</v>
      </c>
      <c r="AT96" s="23" t="n">
        <v>0</v>
      </c>
      <c r="AU96" s="22" t="n">
        <v>0</v>
      </c>
      <c r="AV96" s="23"/>
      <c r="AW96" s="22"/>
      <c r="AX96" s="23"/>
      <c r="AY96" s="22"/>
      <c r="AZ96" s="23"/>
      <c r="BA96" s="22"/>
      <c r="BB96" s="23"/>
      <c r="BC96" s="22" t="s">
        <v>191</v>
      </c>
      <c r="BD96" s="23" t="n">
        <f aca="false">2*1</f>
        <v>2</v>
      </c>
      <c r="BE96" s="22" t="n">
        <v>5</v>
      </c>
      <c r="BF96" s="23" t="n">
        <f aca="false">BE96*1</f>
        <v>5</v>
      </c>
      <c r="BG96" s="22" t="n">
        <v>0</v>
      </c>
      <c r="BH96" s="23" t="n">
        <f aca="false">BG96*1</f>
        <v>0</v>
      </c>
      <c r="BI96" s="22" t="n">
        <v>0</v>
      </c>
      <c r="BJ96" s="23" t="n">
        <f aca="false">BI96*2</f>
        <v>0</v>
      </c>
      <c r="BK96" s="22" t="n">
        <v>0</v>
      </c>
      <c r="BL96" s="23" t="n">
        <f aca="false">BK96*0.5</f>
        <v>0</v>
      </c>
      <c r="BM96" s="22" t="n">
        <v>0</v>
      </c>
      <c r="BN96" s="23" t="n">
        <v>0</v>
      </c>
      <c r="BO96" s="22"/>
      <c r="BP96" s="52"/>
      <c r="BQ96" s="22"/>
      <c r="BR96" s="52"/>
      <c r="BS96" s="22"/>
      <c r="BT96" s="23"/>
      <c r="BU96" s="22"/>
      <c r="BV96" s="52"/>
      <c r="BW96" s="22"/>
      <c r="BX96" s="23"/>
      <c r="BY96" s="55"/>
      <c r="BZ96" s="23"/>
      <c r="CA96" s="55"/>
      <c r="CB96" s="23"/>
      <c r="CC96" s="22"/>
      <c r="CD96" s="52"/>
      <c r="CE96" s="22"/>
      <c r="CF96" s="52"/>
      <c r="CG96" s="22"/>
      <c r="CH96" s="23"/>
      <c r="CI96" s="22" t="n">
        <v>0</v>
      </c>
      <c r="CJ96" s="53" t="n">
        <f aca="false">CI96</f>
        <v>0</v>
      </c>
      <c r="CK96" s="22"/>
      <c r="CL96" s="52"/>
      <c r="CM96" s="22" t="n">
        <v>15</v>
      </c>
      <c r="CN96" s="53" t="n">
        <f aca="false">CM96</f>
        <v>15</v>
      </c>
      <c r="CO96" s="26" t="n">
        <f aca="false">H96+J96+L96+N96+P96+R96+T96+V96+X96+Z96+AB96+AD96+AF96+AH96+AJ96+AL96+AN96+AP96+AR96+AT96+AV96+AX96+AZ96+BB96+BD96+BF96+BH96+BJ96+BL96+BN96+BP96+BR96+BT96+BV96+BX96+BZ96+CB96+CD96+CF96+CH96+CJ96+CL96+CN96</f>
        <v>51</v>
      </c>
    </row>
    <row r="97" customFormat="false" ht="45" hidden="false" customHeight="true" outlineLevel="0" collapsed="false">
      <c r="A97" s="7" t="n">
        <v>88</v>
      </c>
      <c r="B97" s="21" t="s">
        <v>467</v>
      </c>
      <c r="C97" s="42" t="s">
        <v>90</v>
      </c>
      <c r="D97" s="42" t="s">
        <v>91</v>
      </c>
      <c r="E97" s="21" t="s">
        <v>68</v>
      </c>
      <c r="F97" s="21" t="s">
        <v>92</v>
      </c>
      <c r="G97" s="22"/>
      <c r="H97" s="23"/>
      <c r="I97" s="22"/>
      <c r="J97" s="23"/>
      <c r="K97" s="50"/>
      <c r="L97" s="57"/>
      <c r="M97" s="50"/>
      <c r="N97" s="57"/>
      <c r="O97" s="50"/>
      <c r="P97" s="50"/>
      <c r="Q97" s="50"/>
      <c r="R97" s="50"/>
      <c r="S97" s="22" t="n">
        <v>0</v>
      </c>
      <c r="T97" s="23" t="n">
        <v>0</v>
      </c>
      <c r="U97" s="22" t="n">
        <v>0</v>
      </c>
      <c r="V97" s="23" t="n">
        <f aca="false">U97*2</f>
        <v>0</v>
      </c>
      <c r="W97" s="50"/>
      <c r="X97" s="50"/>
      <c r="Y97" s="50"/>
      <c r="Z97" s="50"/>
      <c r="AA97" s="12" t="n">
        <v>0</v>
      </c>
      <c r="AB97" s="11" t="n">
        <f aca="false">IF(AA97&lt;51%,0,IF(AA97&lt;61%,5,IF(AA97&lt;71%,7,9)))</f>
        <v>0</v>
      </c>
      <c r="AC97" s="24" t="n">
        <v>1</v>
      </c>
      <c r="AD97" s="54" t="n">
        <v>10</v>
      </c>
      <c r="AE97" s="51"/>
      <c r="AF97" s="11"/>
      <c r="AG97" s="51"/>
      <c r="AH97" s="11"/>
      <c r="AI97" s="12" t="n">
        <v>1</v>
      </c>
      <c r="AJ97" s="11" t="n">
        <f aca="false">IF(AI97&lt;100%,0,5)</f>
        <v>5</v>
      </c>
      <c r="AK97" s="22"/>
      <c r="AL97" s="23"/>
      <c r="AM97" s="51"/>
      <c r="AN97" s="11"/>
      <c r="AO97" s="51"/>
      <c r="AP97" s="11"/>
      <c r="AQ97" s="51"/>
      <c r="AR97" s="11"/>
      <c r="AS97" s="22" t="n">
        <v>4900000</v>
      </c>
      <c r="AT97" s="23" t="n">
        <v>97</v>
      </c>
      <c r="AU97" s="22" t="n">
        <v>0</v>
      </c>
      <c r="AV97" s="23"/>
      <c r="AW97" s="22"/>
      <c r="AX97" s="23"/>
      <c r="AY97" s="22"/>
      <c r="AZ97" s="23"/>
      <c r="BA97" s="22"/>
      <c r="BB97" s="23"/>
      <c r="BC97" s="22"/>
      <c r="BD97" s="23"/>
      <c r="BE97" s="22" t="n">
        <v>0</v>
      </c>
      <c r="BF97" s="23" t="n">
        <f aca="false">BE97*1</f>
        <v>0</v>
      </c>
      <c r="BG97" s="22" t="n">
        <v>0</v>
      </c>
      <c r="BH97" s="23" t="n">
        <f aca="false">BG97*1</f>
        <v>0</v>
      </c>
      <c r="BI97" s="22" t="n">
        <v>0</v>
      </c>
      <c r="BJ97" s="23" t="n">
        <f aca="false">BI97*2</f>
        <v>0</v>
      </c>
      <c r="BK97" s="22" t="n">
        <v>0</v>
      </c>
      <c r="BL97" s="23" t="n">
        <f aca="false">BK97*0.5</f>
        <v>0</v>
      </c>
      <c r="BM97" s="22" t="n">
        <v>0</v>
      </c>
      <c r="BN97" s="23" t="n">
        <v>0</v>
      </c>
      <c r="BO97" s="22"/>
      <c r="BP97" s="52"/>
      <c r="BQ97" s="22"/>
      <c r="BR97" s="52"/>
      <c r="BS97" s="22"/>
      <c r="BT97" s="23"/>
      <c r="BU97" s="22"/>
      <c r="BV97" s="52"/>
      <c r="BW97" s="22"/>
      <c r="BX97" s="23"/>
      <c r="BY97" s="55"/>
      <c r="BZ97" s="23" t="n">
        <v>2</v>
      </c>
      <c r="CA97" s="55"/>
      <c r="CB97" s="23"/>
      <c r="CC97" s="22"/>
      <c r="CD97" s="52"/>
      <c r="CE97" s="22"/>
      <c r="CF97" s="52"/>
      <c r="CG97" s="22"/>
      <c r="CH97" s="23"/>
      <c r="CI97" s="22" t="n">
        <v>0</v>
      </c>
      <c r="CJ97" s="53" t="n">
        <f aca="false">CI97</f>
        <v>0</v>
      </c>
      <c r="CK97" s="22"/>
      <c r="CL97" s="52"/>
      <c r="CM97" s="22" t="n">
        <v>0</v>
      </c>
      <c r="CN97" s="53" t="n">
        <f aca="false">CM97</f>
        <v>0</v>
      </c>
      <c r="CO97" s="26" t="n">
        <f aca="false">H97+J97+L97+N97+P97+R97+T97+V97+X97+Z97+AB97+AD97+AF97+AH97+AJ97+AL97+AN97+AP97+AR97+AT97+AV97+AX97+AZ97+BB97+BD97+BF97+BH97+BJ97+BL97+BN97+BP97+BR97+BT97+BV97+BX97+BZ97+CB97+CD97+CF97+CH97+CJ97+CL97+CN97</f>
        <v>114</v>
      </c>
    </row>
    <row r="98" customFormat="false" ht="45" hidden="false" customHeight="true" outlineLevel="0" collapsed="false">
      <c r="A98" s="7" t="n">
        <v>124</v>
      </c>
      <c r="B98" s="21" t="s">
        <v>45</v>
      </c>
      <c r="C98" s="42" t="s">
        <v>46</v>
      </c>
      <c r="D98" s="42" t="s">
        <v>47</v>
      </c>
      <c r="E98" s="21" t="s">
        <v>68</v>
      </c>
      <c r="F98" s="21" t="s">
        <v>102</v>
      </c>
      <c r="G98" s="22"/>
      <c r="H98" s="23"/>
      <c r="I98" s="22"/>
      <c r="J98" s="23" t="n">
        <v>8</v>
      </c>
      <c r="K98" s="50"/>
      <c r="L98" s="57"/>
      <c r="M98" s="50"/>
      <c r="N98" s="57"/>
      <c r="O98" s="50"/>
      <c r="P98" s="50"/>
      <c r="Q98" s="50"/>
      <c r="R98" s="50"/>
      <c r="S98" s="22" t="n">
        <v>0</v>
      </c>
      <c r="T98" s="23" t="n">
        <v>0</v>
      </c>
      <c r="U98" s="22" t="n">
        <v>0</v>
      </c>
      <c r="V98" s="23" t="n">
        <f aca="false">U98*2</f>
        <v>0</v>
      </c>
      <c r="W98" s="50"/>
      <c r="X98" s="50"/>
      <c r="Y98" s="50"/>
      <c r="Z98" s="50"/>
      <c r="AA98" s="12" t="n">
        <v>0</v>
      </c>
      <c r="AB98" s="11" t="n">
        <f aca="false">IF(AA98&lt;51%,0,IF(AA98&lt;61%,5,IF(AA98&lt;71%,7,9)))</f>
        <v>0</v>
      </c>
      <c r="AC98" s="24" t="n">
        <v>1</v>
      </c>
      <c r="AD98" s="54" t="n">
        <v>10</v>
      </c>
      <c r="AE98" s="51"/>
      <c r="AF98" s="11"/>
      <c r="AG98" s="51"/>
      <c r="AH98" s="11"/>
      <c r="AI98" s="12" t="n">
        <v>1</v>
      </c>
      <c r="AJ98" s="11" t="n">
        <f aca="false">IF(AI98&lt;100%,0,5)</f>
        <v>5</v>
      </c>
      <c r="AK98" s="22"/>
      <c r="AL98" s="23"/>
      <c r="AM98" s="51"/>
      <c r="AN98" s="11"/>
      <c r="AO98" s="51"/>
      <c r="AP98" s="11" t="n">
        <v>1</v>
      </c>
      <c r="AQ98" s="51"/>
      <c r="AR98" s="11"/>
      <c r="AS98" s="22" t="s">
        <v>104</v>
      </c>
      <c r="AT98" s="23" t="n">
        <v>9</v>
      </c>
      <c r="AU98" s="22" t="n">
        <v>0</v>
      </c>
      <c r="AV98" s="23"/>
      <c r="AW98" s="22"/>
      <c r="AX98" s="23"/>
      <c r="AY98" s="22"/>
      <c r="AZ98" s="23"/>
      <c r="BA98" s="22"/>
      <c r="BB98" s="23"/>
      <c r="BC98" s="22"/>
      <c r="BD98" s="23"/>
      <c r="BE98" s="22" t="n">
        <v>2</v>
      </c>
      <c r="BF98" s="23" t="n">
        <f aca="false">BE98*1</f>
        <v>2</v>
      </c>
      <c r="BG98" s="22" t="n">
        <v>0</v>
      </c>
      <c r="BH98" s="23" t="n">
        <f aca="false">BG98*1</f>
        <v>0</v>
      </c>
      <c r="BI98" s="22" t="n">
        <v>0</v>
      </c>
      <c r="BJ98" s="23" t="n">
        <f aca="false">BI98*2</f>
        <v>0</v>
      </c>
      <c r="BK98" s="22" t="n">
        <v>0</v>
      </c>
      <c r="BL98" s="23" t="n">
        <f aca="false">BK98*0.5</f>
        <v>0</v>
      </c>
      <c r="BM98" s="22" t="n">
        <v>0</v>
      </c>
      <c r="BN98" s="23" t="n">
        <v>0</v>
      </c>
      <c r="BO98" s="22"/>
      <c r="BP98" s="52"/>
      <c r="BQ98" s="22"/>
      <c r="BR98" s="52"/>
      <c r="BS98" s="22"/>
      <c r="BT98" s="23" t="n">
        <v>28</v>
      </c>
      <c r="BU98" s="22"/>
      <c r="BV98" s="52"/>
      <c r="BW98" s="59"/>
      <c r="BX98" s="23" t="n">
        <v>2</v>
      </c>
      <c r="BY98" s="55"/>
      <c r="BZ98" s="23" t="n">
        <v>2</v>
      </c>
      <c r="CA98" s="55"/>
      <c r="CB98" s="23"/>
      <c r="CC98" s="55"/>
      <c r="CD98" s="23" t="n">
        <v>8</v>
      </c>
      <c r="CE98" s="55"/>
      <c r="CF98" s="23" t="n">
        <v>8</v>
      </c>
      <c r="CG98" s="22" t="s">
        <v>468</v>
      </c>
      <c r="CH98" s="23" t="n">
        <f aca="false">1*8+2*4</f>
        <v>16</v>
      </c>
      <c r="CI98" s="22" t="n">
        <v>2</v>
      </c>
      <c r="CJ98" s="23" t="n">
        <v>2</v>
      </c>
      <c r="CK98" s="22"/>
      <c r="CL98" s="52"/>
      <c r="CM98" s="22" t="n">
        <v>30</v>
      </c>
      <c r="CN98" s="53" t="n">
        <v>30</v>
      </c>
      <c r="CO98" s="26" t="n">
        <f aca="false">H98+J98+L98+N98+P98+R98+T98+V98+X98+Z98+AB98+AD98+AF98+AH98+AJ98+AL98+AN98+AP98+AR98+AT98+AV98+AX98+AZ98+BB98+BD98+BF98+BH98+BJ98+BL98+BN98+BP98+BR98+BT98+BV98+BX98+BZ98+CB98+CD98+CF98+CH98+CJ98+CL98+CN98</f>
        <v>131</v>
      </c>
    </row>
    <row r="99" customFormat="false" ht="45" hidden="false" customHeight="true" outlineLevel="0" collapsed="false">
      <c r="A99" s="7" t="n">
        <v>84</v>
      </c>
      <c r="B99" s="21" t="s">
        <v>469</v>
      </c>
      <c r="C99" s="42" t="s">
        <v>470</v>
      </c>
      <c r="D99" s="42" t="s">
        <v>471</v>
      </c>
      <c r="E99" s="21" t="s">
        <v>83</v>
      </c>
      <c r="F99" s="21" t="s">
        <v>88</v>
      </c>
      <c r="G99" s="22"/>
      <c r="H99" s="23" t="n">
        <v>4</v>
      </c>
      <c r="I99" s="22"/>
      <c r="J99" s="23" t="n">
        <v>2</v>
      </c>
      <c r="K99" s="50"/>
      <c r="L99" s="50"/>
      <c r="M99" s="50"/>
      <c r="N99" s="50"/>
      <c r="O99" s="50"/>
      <c r="P99" s="50"/>
      <c r="Q99" s="50"/>
      <c r="R99" s="50"/>
      <c r="S99" s="22" t="n">
        <v>0.5</v>
      </c>
      <c r="T99" s="23" t="n">
        <v>5</v>
      </c>
      <c r="U99" s="22" t="n">
        <v>0</v>
      </c>
      <c r="V99" s="23" t="n">
        <f aca="false">U99*2</f>
        <v>0</v>
      </c>
      <c r="W99" s="50"/>
      <c r="X99" s="50"/>
      <c r="Y99" s="50"/>
      <c r="Z99" s="50"/>
      <c r="AA99" s="12" t="n">
        <f aca="false">(83.7%+72%)/2</f>
        <v>0.7785</v>
      </c>
      <c r="AB99" s="11" t="n">
        <f aca="false">IF(AA99&lt;51%,0,IF(AA99&lt;61%,5,IF(AA99&lt;71%,7,9)))</f>
        <v>9</v>
      </c>
      <c r="AC99" s="24" t="n">
        <v>1</v>
      </c>
      <c r="AD99" s="23" t="n">
        <v>10</v>
      </c>
      <c r="AE99" s="51"/>
      <c r="AF99" s="11"/>
      <c r="AG99" s="51"/>
      <c r="AH99" s="11"/>
      <c r="AI99" s="12" t="n">
        <v>0</v>
      </c>
      <c r="AJ99" s="11" t="n">
        <f aca="false">IF(AI99&lt;100%,0,5)</f>
        <v>0</v>
      </c>
      <c r="AK99" s="22"/>
      <c r="AL99" s="23"/>
      <c r="AM99" s="51"/>
      <c r="AN99" s="11"/>
      <c r="AO99" s="51"/>
      <c r="AP99" s="11" t="n">
        <v>2.67</v>
      </c>
      <c r="AQ99" s="51"/>
      <c r="AR99" s="11"/>
      <c r="AS99" s="22" t="n">
        <v>0</v>
      </c>
      <c r="AT99" s="23" t="n">
        <v>0</v>
      </c>
      <c r="AU99" s="22" t="n">
        <v>0</v>
      </c>
      <c r="AV99" s="23"/>
      <c r="AW99" s="22"/>
      <c r="AX99" s="23"/>
      <c r="AY99" s="22"/>
      <c r="AZ99" s="23"/>
      <c r="BA99" s="22"/>
      <c r="BB99" s="23"/>
      <c r="BC99" s="22"/>
      <c r="BD99" s="23"/>
      <c r="BE99" s="22" t="n">
        <v>0</v>
      </c>
      <c r="BF99" s="23" t="n">
        <f aca="false">BE99*1</f>
        <v>0</v>
      </c>
      <c r="BG99" s="22" t="n">
        <v>0</v>
      </c>
      <c r="BH99" s="23" t="n">
        <f aca="false">BG99*1</f>
        <v>0</v>
      </c>
      <c r="BI99" s="22" t="n">
        <v>0</v>
      </c>
      <c r="BJ99" s="23" t="n">
        <f aca="false">BI99*2</f>
        <v>0</v>
      </c>
      <c r="BK99" s="22" t="n">
        <v>0</v>
      </c>
      <c r="BL99" s="23" t="n">
        <f aca="false">BK99*0.5</f>
        <v>0</v>
      </c>
      <c r="BM99" s="22" t="n">
        <v>0</v>
      </c>
      <c r="BN99" s="23" t="n">
        <v>0</v>
      </c>
      <c r="BO99" s="22"/>
      <c r="BP99" s="52"/>
      <c r="BQ99" s="22"/>
      <c r="BR99" s="52"/>
      <c r="BS99" s="22"/>
      <c r="BT99" s="23" t="n">
        <v>10</v>
      </c>
      <c r="BU99" s="22"/>
      <c r="BV99" s="52"/>
      <c r="BW99" s="22"/>
      <c r="BX99" s="23"/>
      <c r="BY99" s="22"/>
      <c r="BZ99" s="52"/>
      <c r="CA99" s="55"/>
      <c r="CB99" s="23"/>
      <c r="CC99" s="22"/>
      <c r="CD99" s="52"/>
      <c r="CE99" s="22"/>
      <c r="CF99" s="52"/>
      <c r="CG99" s="59" t="s">
        <v>472</v>
      </c>
      <c r="CH99" s="23" t="n">
        <f aca="false">2*8</f>
        <v>16</v>
      </c>
      <c r="CI99" s="22" t="n">
        <v>0</v>
      </c>
      <c r="CJ99" s="53" t="n">
        <f aca="false">CI99</f>
        <v>0</v>
      </c>
      <c r="CK99" s="22"/>
      <c r="CL99" s="52"/>
      <c r="CM99" s="22" t="n">
        <v>0</v>
      </c>
      <c r="CN99" s="53" t="n">
        <f aca="false">CM99</f>
        <v>0</v>
      </c>
      <c r="CO99" s="26" t="n">
        <f aca="false">H99+J99+L99+N99+P99+R99+T99+V99+X99+Z99+AB99+AD99+AF99+AH99+AJ99+AL99+AN99+AP99+AR99+AT99+AV99+AX99+AZ99+BB99+BD99+BF99+BH99+BJ99+BL99+BN99+BP99+BR99+BT99+BV99+BX99+BZ99+CB99+CD99+CF99+CH99+CJ99+CL99+CN99</f>
        <v>58.67</v>
      </c>
    </row>
    <row r="100" customFormat="false" ht="45" hidden="false" customHeight="true" outlineLevel="0" collapsed="false">
      <c r="A100" s="7" t="n">
        <v>212</v>
      </c>
      <c r="B100" s="21" t="s">
        <v>473</v>
      </c>
      <c r="C100" s="42" t="s">
        <v>474</v>
      </c>
      <c r="D100" s="42" t="s">
        <v>475</v>
      </c>
      <c r="E100" s="21" t="s">
        <v>83</v>
      </c>
      <c r="F100" s="21" t="s">
        <v>133</v>
      </c>
      <c r="G100" s="22"/>
      <c r="H100" s="23"/>
      <c r="I100" s="22"/>
      <c r="J100" s="23"/>
      <c r="K100" s="50"/>
      <c r="L100" s="50"/>
      <c r="M100" s="50"/>
      <c r="N100" s="50"/>
      <c r="O100" s="50"/>
      <c r="P100" s="50"/>
      <c r="Q100" s="50"/>
      <c r="R100" s="50"/>
      <c r="S100" s="22" t="n">
        <v>0</v>
      </c>
      <c r="T100" s="23" t="n">
        <v>0</v>
      </c>
      <c r="U100" s="22" t="n">
        <v>0</v>
      </c>
      <c r="V100" s="23" t="n">
        <f aca="false">U100*2</f>
        <v>0</v>
      </c>
      <c r="W100" s="50"/>
      <c r="X100" s="50"/>
      <c r="Y100" s="50"/>
      <c r="Z100" s="50"/>
      <c r="AA100" s="12" t="n">
        <v>0.85</v>
      </c>
      <c r="AB100" s="11" t="n">
        <f aca="false">IF(AA100&lt;51%,0,IF(AA100&lt;61%,5,IF(AA100&lt;71%,7,9)))</f>
        <v>9</v>
      </c>
      <c r="AC100" s="24" t="n">
        <v>1</v>
      </c>
      <c r="AD100" s="23" t="n">
        <v>10</v>
      </c>
      <c r="AE100" s="51" t="s">
        <v>449</v>
      </c>
      <c r="AF100" s="11" t="n">
        <v>12.8</v>
      </c>
      <c r="AG100" s="51"/>
      <c r="AH100" s="11"/>
      <c r="AI100" s="12" t="n">
        <v>0</v>
      </c>
      <c r="AJ100" s="11" t="n">
        <f aca="false">IF(AI100&lt;100%,0,5)</f>
        <v>0</v>
      </c>
      <c r="AK100" s="22"/>
      <c r="AL100" s="23"/>
      <c r="AM100" s="51"/>
      <c r="AN100" s="11" t="n">
        <v>4</v>
      </c>
      <c r="AO100" s="51"/>
      <c r="AP100" s="11" t="n">
        <v>2.67</v>
      </c>
      <c r="AQ100" s="51"/>
      <c r="AR100" s="11"/>
      <c r="AS100" s="22" t="n">
        <v>0</v>
      </c>
      <c r="AT100" s="23" t="n">
        <v>0</v>
      </c>
      <c r="AU100" s="22" t="n">
        <v>0</v>
      </c>
      <c r="AV100" s="23"/>
      <c r="AW100" s="22"/>
      <c r="AX100" s="23"/>
      <c r="AY100" s="22"/>
      <c r="AZ100" s="23"/>
      <c r="BA100" s="22"/>
      <c r="BB100" s="23"/>
      <c r="BC100" s="22"/>
      <c r="BD100" s="23"/>
      <c r="BE100" s="22" t="n">
        <v>6</v>
      </c>
      <c r="BF100" s="23" t="n">
        <f aca="false">BE100*1</f>
        <v>6</v>
      </c>
      <c r="BG100" s="22" t="n">
        <v>0</v>
      </c>
      <c r="BH100" s="23" t="n">
        <f aca="false">BG100*1</f>
        <v>0</v>
      </c>
      <c r="BI100" s="22" t="n">
        <v>0</v>
      </c>
      <c r="BJ100" s="23" t="n">
        <f aca="false">BI100*2</f>
        <v>0</v>
      </c>
      <c r="BK100" s="22" t="n">
        <v>0</v>
      </c>
      <c r="BL100" s="23" t="n">
        <f aca="false">BK100*0.5</f>
        <v>0</v>
      </c>
      <c r="BM100" s="22" t="n">
        <v>0</v>
      </c>
      <c r="BN100" s="23" t="n">
        <v>0</v>
      </c>
      <c r="BO100" s="22"/>
      <c r="BP100" s="52"/>
      <c r="BQ100" s="22"/>
      <c r="BR100" s="52"/>
      <c r="BS100" s="22" t="n">
        <v>1</v>
      </c>
      <c r="BT100" s="23" t="n">
        <f aca="false">BS100*2</f>
        <v>2</v>
      </c>
      <c r="BU100" s="22"/>
      <c r="BV100" s="52"/>
      <c r="BW100" s="59"/>
      <c r="BX100" s="23" t="n">
        <v>2</v>
      </c>
      <c r="BY100" s="22"/>
      <c r="BZ100" s="52"/>
      <c r="CA100" s="55"/>
      <c r="CB100" s="23" t="n">
        <v>6</v>
      </c>
      <c r="CC100" s="22"/>
      <c r="CD100" s="52"/>
      <c r="CE100" s="22"/>
      <c r="CF100" s="52"/>
      <c r="CG100" s="22"/>
      <c r="CH100" s="23"/>
      <c r="CI100" s="22" t="n">
        <v>0</v>
      </c>
      <c r="CJ100" s="53" t="n">
        <f aca="false">CI100</f>
        <v>0</v>
      </c>
      <c r="CK100" s="22"/>
      <c r="CL100" s="23" t="n">
        <v>6</v>
      </c>
      <c r="CM100" s="22" t="n">
        <v>0</v>
      </c>
      <c r="CN100" s="53" t="n">
        <f aca="false">CM100</f>
        <v>0</v>
      </c>
      <c r="CO100" s="26" t="n">
        <f aca="false">H100+J100+L100+N100+P100+R100+T100+V100+X100+Z100+AB100+AD100+AF100+AH100+AJ100+AL100+AN100+AP100+AR100+AT100+AV100+AX100+AZ100+BB100+BD100+BF100+BH100+BJ100+BL100+BN100+BP100+BR100+BT100+BV100+BX100+BZ100+CB100+CD100+CF100+CH100+CJ100+CL100+CN100</f>
        <v>60.47</v>
      </c>
    </row>
    <row r="101" customFormat="false" ht="45" hidden="false" customHeight="true" outlineLevel="0" collapsed="false">
      <c r="A101" s="7" t="n">
        <v>142</v>
      </c>
      <c r="B101" s="21" t="s">
        <v>476</v>
      </c>
      <c r="C101" s="42" t="s">
        <v>477</v>
      </c>
      <c r="D101" s="42" t="s">
        <v>478</v>
      </c>
      <c r="E101" s="21" t="s">
        <v>68</v>
      </c>
      <c r="F101" s="21" t="s">
        <v>108</v>
      </c>
      <c r="G101" s="22"/>
      <c r="H101" s="23"/>
      <c r="I101" s="22"/>
      <c r="J101" s="23"/>
      <c r="K101" s="50"/>
      <c r="L101" s="57"/>
      <c r="M101" s="50"/>
      <c r="N101" s="57"/>
      <c r="O101" s="50"/>
      <c r="P101" s="50"/>
      <c r="Q101" s="50"/>
      <c r="R101" s="50"/>
      <c r="S101" s="22" t="n">
        <v>0</v>
      </c>
      <c r="T101" s="23" t="n">
        <v>0</v>
      </c>
      <c r="U101" s="22" t="n">
        <v>0</v>
      </c>
      <c r="V101" s="23" t="n">
        <f aca="false">U101*2</f>
        <v>0</v>
      </c>
      <c r="W101" s="50"/>
      <c r="X101" s="50"/>
      <c r="Y101" s="50"/>
      <c r="Z101" s="50"/>
      <c r="AA101" s="12" t="n">
        <v>0.76</v>
      </c>
      <c r="AB101" s="11" t="n">
        <f aca="false">IF(AA101&lt;51%,0,IF(AA101&lt;61%,5,IF(AA101&lt;71%,7,9)))</f>
        <v>9</v>
      </c>
      <c r="AC101" s="56"/>
      <c r="AD101" s="23"/>
      <c r="AE101" s="51" t="s">
        <v>479</v>
      </c>
      <c r="AF101" s="11" t="n">
        <f aca="false">4.33+10</f>
        <v>14.33</v>
      </c>
      <c r="AG101" s="51"/>
      <c r="AH101" s="11"/>
      <c r="AI101" s="12" t="n">
        <v>1</v>
      </c>
      <c r="AJ101" s="11" t="n">
        <f aca="false">IF(AI101&lt;100%,0,5)</f>
        <v>5</v>
      </c>
      <c r="AK101" s="22"/>
      <c r="AL101" s="23"/>
      <c r="AM101" s="51"/>
      <c r="AN101" s="11" t="n">
        <v>10</v>
      </c>
      <c r="AO101" s="51"/>
      <c r="AP101" s="11" t="n">
        <v>2.83</v>
      </c>
      <c r="AQ101" s="51"/>
      <c r="AR101" s="11"/>
      <c r="AS101" s="22" t="n">
        <v>0</v>
      </c>
      <c r="AT101" s="23" t="n">
        <v>0</v>
      </c>
      <c r="AU101" s="22" t="n">
        <v>0</v>
      </c>
      <c r="AV101" s="23"/>
      <c r="AW101" s="22"/>
      <c r="AX101" s="23"/>
      <c r="AY101" s="22"/>
      <c r="AZ101" s="23"/>
      <c r="BA101" s="22"/>
      <c r="BB101" s="23"/>
      <c r="BC101" s="22"/>
      <c r="BD101" s="23"/>
      <c r="BE101" s="22" t="n">
        <v>0</v>
      </c>
      <c r="BF101" s="23" t="n">
        <f aca="false">BE101*1</f>
        <v>0</v>
      </c>
      <c r="BG101" s="22" t="n">
        <v>0</v>
      </c>
      <c r="BH101" s="23" t="n">
        <f aca="false">BG101*1</f>
        <v>0</v>
      </c>
      <c r="BI101" s="22" t="n">
        <v>0</v>
      </c>
      <c r="BJ101" s="23" t="n">
        <f aca="false">BI101*2</f>
        <v>0</v>
      </c>
      <c r="BK101" s="22" t="n">
        <v>0</v>
      </c>
      <c r="BL101" s="23" t="n">
        <f aca="false">BK101*0.5</f>
        <v>0</v>
      </c>
      <c r="BM101" s="22" t="n">
        <v>0</v>
      </c>
      <c r="BN101" s="23" t="n">
        <v>0</v>
      </c>
      <c r="BO101" s="22"/>
      <c r="BP101" s="52"/>
      <c r="BQ101" s="22"/>
      <c r="BR101" s="52"/>
      <c r="BS101" s="22"/>
      <c r="BT101" s="23"/>
      <c r="BU101" s="22"/>
      <c r="BV101" s="52"/>
      <c r="BW101" s="22"/>
      <c r="BX101" s="23"/>
      <c r="BY101" s="22"/>
      <c r="BZ101" s="52"/>
      <c r="CA101" s="55"/>
      <c r="CB101" s="23"/>
      <c r="CC101" s="22"/>
      <c r="CD101" s="52"/>
      <c r="CE101" s="22"/>
      <c r="CF101" s="52"/>
      <c r="CG101" s="22"/>
      <c r="CH101" s="23"/>
      <c r="CI101" s="22" t="n">
        <v>0</v>
      </c>
      <c r="CJ101" s="53" t="n">
        <f aca="false">CI101</f>
        <v>0</v>
      </c>
      <c r="CK101" s="22"/>
      <c r="CL101" s="52"/>
      <c r="CM101" s="22" t="n">
        <v>0</v>
      </c>
      <c r="CN101" s="53" t="n">
        <f aca="false">CM101</f>
        <v>0</v>
      </c>
      <c r="CO101" s="26" t="n">
        <f aca="false">H101+J101+L101+N101+P101+R101+T101+V101+X101+Z101+AB101+AD101+AF101+AH101+AJ101+AL101+AN101+AP101+AR101+AT101+AV101+AX101+AZ101+BB101+BD101+BF101+BH101+BJ101+BL101+BN101+BP101+BR101+BT101+BV101+BX101+BZ101+CB101+CD101+CF101+CH101+CJ101+CL101+CN101</f>
        <v>41.16</v>
      </c>
    </row>
    <row r="102" customFormat="false" ht="45" hidden="false" customHeight="true" outlineLevel="0" collapsed="false">
      <c r="A102" s="7" t="n">
        <v>118</v>
      </c>
      <c r="B102" s="21" t="s">
        <v>480</v>
      </c>
      <c r="C102" s="42" t="s">
        <v>481</v>
      </c>
      <c r="D102" s="42" t="s">
        <v>482</v>
      </c>
      <c r="E102" s="21" t="s">
        <v>68</v>
      </c>
      <c r="F102" s="21" t="s">
        <v>102</v>
      </c>
      <c r="G102" s="22"/>
      <c r="H102" s="23"/>
      <c r="I102" s="22"/>
      <c r="J102" s="23"/>
      <c r="K102" s="50"/>
      <c r="L102" s="57"/>
      <c r="M102" s="50"/>
      <c r="N102" s="57"/>
      <c r="O102" s="50"/>
      <c r="P102" s="50"/>
      <c r="Q102" s="50"/>
      <c r="R102" s="50"/>
      <c r="S102" s="22" t="n">
        <v>0</v>
      </c>
      <c r="T102" s="23" t="n">
        <v>0</v>
      </c>
      <c r="U102" s="22" t="n">
        <v>0</v>
      </c>
      <c r="V102" s="23" t="n">
        <f aca="false">U102*2</f>
        <v>0</v>
      </c>
      <c r="W102" s="50"/>
      <c r="X102" s="50"/>
      <c r="Y102" s="50"/>
      <c r="Z102" s="50"/>
      <c r="AA102" s="12" t="n">
        <v>0.92</v>
      </c>
      <c r="AB102" s="11" t="n">
        <f aca="false">IF(AA102&lt;51%,0,IF(AA102&lt;61%,5,IF(AA102&lt;71%,7,9)))</f>
        <v>9</v>
      </c>
      <c r="AC102" s="24" t="n">
        <v>1</v>
      </c>
      <c r="AD102" s="54" t="n">
        <v>10</v>
      </c>
      <c r="AE102" s="51"/>
      <c r="AF102" s="11"/>
      <c r="AG102" s="51"/>
      <c r="AH102" s="11"/>
      <c r="AI102" s="12" t="n">
        <v>1</v>
      </c>
      <c r="AJ102" s="11" t="n">
        <f aca="false">IF(AI102&lt;100%,0,5)</f>
        <v>5</v>
      </c>
      <c r="AK102" s="22"/>
      <c r="AL102" s="23"/>
      <c r="AM102" s="51"/>
      <c r="AN102" s="11"/>
      <c r="AO102" s="51"/>
      <c r="AP102" s="11" t="n">
        <v>3</v>
      </c>
      <c r="AQ102" s="51"/>
      <c r="AR102" s="11"/>
      <c r="AS102" s="22" t="n">
        <v>0</v>
      </c>
      <c r="AT102" s="23" t="n">
        <v>0</v>
      </c>
      <c r="AU102" s="22" t="n">
        <v>0</v>
      </c>
      <c r="AV102" s="23"/>
      <c r="AW102" s="22"/>
      <c r="AX102" s="23"/>
      <c r="AY102" s="22"/>
      <c r="AZ102" s="23"/>
      <c r="BA102" s="22"/>
      <c r="BB102" s="23"/>
      <c r="BC102" s="22"/>
      <c r="BD102" s="23"/>
      <c r="BE102" s="22" t="n">
        <v>1</v>
      </c>
      <c r="BF102" s="23" t="n">
        <f aca="false">BE102*1</f>
        <v>1</v>
      </c>
      <c r="BG102" s="22" t="n">
        <v>3</v>
      </c>
      <c r="BH102" s="23" t="n">
        <f aca="false">BG102*1</f>
        <v>3</v>
      </c>
      <c r="BI102" s="22" t="n">
        <v>0</v>
      </c>
      <c r="BJ102" s="23" t="n">
        <f aca="false">BI102*2</f>
        <v>0</v>
      </c>
      <c r="BK102" s="22" t="n">
        <v>0</v>
      </c>
      <c r="BL102" s="23" t="n">
        <f aca="false">BK102*0.5</f>
        <v>0</v>
      </c>
      <c r="BM102" s="22" t="n">
        <v>0</v>
      </c>
      <c r="BN102" s="23" t="n">
        <v>0</v>
      </c>
      <c r="BO102" s="22"/>
      <c r="BP102" s="52"/>
      <c r="BQ102" s="22"/>
      <c r="BR102" s="52"/>
      <c r="BS102" s="22"/>
      <c r="BT102" s="23"/>
      <c r="BU102" s="22" t="n">
        <v>1</v>
      </c>
      <c r="BV102" s="23" t="n">
        <f aca="false">BU102*7</f>
        <v>7</v>
      </c>
      <c r="BW102" s="59"/>
      <c r="BX102" s="23" t="n">
        <v>2</v>
      </c>
      <c r="BY102" s="55"/>
      <c r="BZ102" s="23" t="n">
        <v>6</v>
      </c>
      <c r="CA102" s="55"/>
      <c r="CB102" s="23"/>
      <c r="CC102" s="22"/>
      <c r="CD102" s="52"/>
      <c r="CE102" s="22"/>
      <c r="CF102" s="52"/>
      <c r="CG102" s="22" t="s">
        <v>468</v>
      </c>
      <c r="CH102" s="23" t="n">
        <f aca="false">1*8+2*4</f>
        <v>16</v>
      </c>
      <c r="CI102" s="22" t="n">
        <v>0</v>
      </c>
      <c r="CJ102" s="53" t="n">
        <f aca="false">CI102</f>
        <v>0</v>
      </c>
      <c r="CK102" s="22"/>
      <c r="CL102" s="52"/>
      <c r="CM102" s="22" t="n">
        <v>0</v>
      </c>
      <c r="CN102" s="53" t="n">
        <f aca="false">CM102</f>
        <v>0</v>
      </c>
      <c r="CO102" s="26" t="n">
        <f aca="false">H102+J102+L102+N102+P102+R102+T102+V102+X102+Z102+AB102+AD102+AF102+AH102+AJ102+AL102+AN102+AP102+AR102+AT102+AV102+AX102+AZ102+BB102+BD102+BF102+BH102+BJ102+BL102+BN102+BP102+BR102+BT102+BV102+BX102+BZ102+CB102+CD102+CF102+CH102+CJ102+CL102+CN102</f>
        <v>62</v>
      </c>
    </row>
    <row r="103" customFormat="false" ht="45" hidden="false" customHeight="true" outlineLevel="0" collapsed="false">
      <c r="A103" s="39" t="n">
        <v>12</v>
      </c>
      <c r="B103" s="42" t="s">
        <v>483</v>
      </c>
      <c r="C103" s="42" t="s">
        <v>484</v>
      </c>
      <c r="D103" s="42" t="s">
        <v>485</v>
      </c>
      <c r="E103" s="42" t="s">
        <v>59</v>
      </c>
      <c r="F103" s="42" t="s">
        <v>60</v>
      </c>
      <c r="G103" s="22"/>
      <c r="H103" s="23"/>
      <c r="I103" s="22"/>
      <c r="J103" s="23"/>
      <c r="K103" s="50"/>
      <c r="L103" s="50"/>
      <c r="M103" s="50"/>
      <c r="N103" s="50"/>
      <c r="O103" s="50"/>
      <c r="P103" s="50"/>
      <c r="Q103" s="50"/>
      <c r="R103" s="50"/>
      <c r="S103" s="22" t="n">
        <v>0</v>
      </c>
      <c r="T103" s="23" t="n">
        <v>0</v>
      </c>
      <c r="U103" s="22" t="n">
        <v>0</v>
      </c>
      <c r="V103" s="23" t="n">
        <f aca="false">U103*2</f>
        <v>0</v>
      </c>
      <c r="W103" s="50"/>
      <c r="X103" s="50"/>
      <c r="Y103" s="50"/>
      <c r="Z103" s="50"/>
      <c r="AA103" s="12" t="n">
        <v>0</v>
      </c>
      <c r="AB103" s="11" t="n">
        <f aca="false">IF(AA103&lt;51%,0,IF(AA103&lt;61%,5,IF(AA103&lt;71%,7,9)))</f>
        <v>0</v>
      </c>
      <c r="AC103" s="24" t="n">
        <v>1</v>
      </c>
      <c r="AD103" s="23" t="n">
        <v>10</v>
      </c>
      <c r="AE103" s="51"/>
      <c r="AF103" s="11"/>
      <c r="AG103" s="51"/>
      <c r="AH103" s="11"/>
      <c r="AI103" s="12" t="n">
        <v>0</v>
      </c>
      <c r="AJ103" s="11" t="n">
        <f aca="false">IF(AI103&lt;100%,0,5)</f>
        <v>0</v>
      </c>
      <c r="AK103" s="22"/>
      <c r="AL103" s="23"/>
      <c r="AM103" s="51"/>
      <c r="AN103" s="11"/>
      <c r="AO103" s="51"/>
      <c r="AP103" s="11"/>
      <c r="AQ103" s="51"/>
      <c r="AR103" s="11"/>
      <c r="AS103" s="22" t="s">
        <v>48</v>
      </c>
      <c r="AT103" s="23" t="n">
        <v>6</v>
      </c>
      <c r="AU103" s="22" t="n">
        <v>0</v>
      </c>
      <c r="AV103" s="23"/>
      <c r="AW103" s="22"/>
      <c r="AX103" s="23"/>
      <c r="AY103" s="22"/>
      <c r="AZ103" s="23"/>
      <c r="BA103" s="22"/>
      <c r="BB103" s="23"/>
      <c r="BC103" s="22"/>
      <c r="BD103" s="23"/>
      <c r="BE103" s="22" t="n">
        <v>0</v>
      </c>
      <c r="BF103" s="23" t="n">
        <f aca="false">BE103*1</f>
        <v>0</v>
      </c>
      <c r="BG103" s="22" t="n">
        <v>0</v>
      </c>
      <c r="BH103" s="23" t="n">
        <f aca="false">BG103*1</f>
        <v>0</v>
      </c>
      <c r="BI103" s="22" t="n">
        <v>0</v>
      </c>
      <c r="BJ103" s="23" t="n">
        <f aca="false">BI103*2</f>
        <v>0</v>
      </c>
      <c r="BK103" s="22" t="n">
        <v>0</v>
      </c>
      <c r="BL103" s="23" t="n">
        <f aca="false">BK103*0.5</f>
        <v>0</v>
      </c>
      <c r="BM103" s="22" t="n">
        <v>0</v>
      </c>
      <c r="BN103" s="23" t="n">
        <v>0</v>
      </c>
      <c r="BO103" s="22"/>
      <c r="BP103" s="52"/>
      <c r="BQ103" s="22"/>
      <c r="BR103" s="52"/>
      <c r="BS103" s="22"/>
      <c r="BT103" s="23"/>
      <c r="BU103" s="22"/>
      <c r="BV103" s="52"/>
      <c r="BW103" s="22"/>
      <c r="BX103" s="23"/>
      <c r="BY103" s="22"/>
      <c r="BZ103" s="52"/>
      <c r="CA103" s="55"/>
      <c r="CB103" s="23"/>
      <c r="CC103" s="22"/>
      <c r="CD103" s="52"/>
      <c r="CE103" s="22"/>
      <c r="CF103" s="52"/>
      <c r="CG103" s="22"/>
      <c r="CH103" s="23"/>
      <c r="CI103" s="22" t="n">
        <v>0</v>
      </c>
      <c r="CJ103" s="23" t="n">
        <f aca="false">CI103</f>
        <v>0</v>
      </c>
      <c r="CK103" s="22"/>
      <c r="CL103" s="52"/>
      <c r="CM103" s="22" t="n">
        <v>0</v>
      </c>
      <c r="CN103" s="23" t="n">
        <f aca="false">CM103</f>
        <v>0</v>
      </c>
      <c r="CO103" s="26" t="n">
        <f aca="false">H103+J103+L103+N103+P103+R103+T103+V103+X103+Z103+AB103+AD103+AF103+AH103+AJ103+AL103+AN103+AP103+AR103+AT103+AV103+AX103+AZ103+BB103+BD103+BF103+BH103+BJ103+BL103+BN103+BP103+BR103+BT103+BV103+BX103+BZ103+CB103+CD103+CF103+CH103+CJ103+CL103+CN103</f>
        <v>16</v>
      </c>
    </row>
    <row r="104" customFormat="false" ht="45" hidden="false" customHeight="true" outlineLevel="0" collapsed="false">
      <c r="A104" s="7" t="n">
        <v>127</v>
      </c>
      <c r="B104" s="21" t="s">
        <v>486</v>
      </c>
      <c r="C104" s="42" t="s">
        <v>487</v>
      </c>
      <c r="D104" s="42" t="s">
        <v>488</v>
      </c>
      <c r="E104" s="21" t="s">
        <v>68</v>
      </c>
      <c r="F104" s="21" t="s">
        <v>102</v>
      </c>
      <c r="G104" s="22"/>
      <c r="H104" s="23"/>
      <c r="I104" s="22"/>
      <c r="J104" s="23"/>
      <c r="K104" s="50"/>
      <c r="L104" s="57"/>
      <c r="M104" s="50"/>
      <c r="N104" s="57"/>
      <c r="O104" s="50"/>
      <c r="P104" s="50"/>
      <c r="Q104" s="50"/>
      <c r="R104" s="50"/>
      <c r="S104" s="22" t="n">
        <v>0</v>
      </c>
      <c r="T104" s="23" t="n">
        <v>0</v>
      </c>
      <c r="U104" s="22" t="n">
        <v>0</v>
      </c>
      <c r="V104" s="23" t="n">
        <f aca="false">U104*2</f>
        <v>0</v>
      </c>
      <c r="W104" s="50"/>
      <c r="X104" s="50"/>
      <c r="Y104" s="50"/>
      <c r="Z104" s="50"/>
      <c r="AA104" s="12" t="n">
        <v>0</v>
      </c>
      <c r="AB104" s="11" t="n">
        <f aca="false">IF(AA104&lt;51%,0,IF(AA104&lt;61%,5,IF(AA104&lt;71%,7,9)))</f>
        <v>0</v>
      </c>
      <c r="AC104" s="56" t="n">
        <v>0</v>
      </c>
      <c r="AD104" s="23" t="n">
        <v>0</v>
      </c>
      <c r="AE104" s="51"/>
      <c r="AF104" s="11"/>
      <c r="AG104" s="51"/>
      <c r="AH104" s="11"/>
      <c r="AI104" s="12" t="n">
        <v>0</v>
      </c>
      <c r="AJ104" s="11" t="n">
        <f aca="false">IF(AI104&lt;100%,0,5)</f>
        <v>0</v>
      </c>
      <c r="AK104" s="22"/>
      <c r="AL104" s="23"/>
      <c r="AM104" s="51"/>
      <c r="AN104" s="11"/>
      <c r="AO104" s="51"/>
      <c r="AP104" s="11"/>
      <c r="AQ104" s="51"/>
      <c r="AR104" s="11"/>
      <c r="AS104" s="22" t="n">
        <v>0</v>
      </c>
      <c r="AT104" s="23" t="n">
        <v>0</v>
      </c>
      <c r="AU104" s="22" t="n">
        <v>0</v>
      </c>
      <c r="AV104" s="23"/>
      <c r="AW104" s="22"/>
      <c r="AX104" s="23"/>
      <c r="AY104" s="22"/>
      <c r="AZ104" s="23"/>
      <c r="BA104" s="22"/>
      <c r="BB104" s="23"/>
      <c r="BC104" s="22"/>
      <c r="BD104" s="23"/>
      <c r="BE104" s="22" t="n">
        <v>0</v>
      </c>
      <c r="BF104" s="23" t="n">
        <f aca="false">BE104*1</f>
        <v>0</v>
      </c>
      <c r="BG104" s="22" t="n">
        <v>0</v>
      </c>
      <c r="BH104" s="23" t="n">
        <f aca="false">BG104*1</f>
        <v>0</v>
      </c>
      <c r="BI104" s="22" t="n">
        <v>0</v>
      </c>
      <c r="BJ104" s="23" t="n">
        <f aca="false">BI104*2</f>
        <v>0</v>
      </c>
      <c r="BK104" s="22" t="n">
        <v>1</v>
      </c>
      <c r="BL104" s="23" t="n">
        <f aca="false">BK104*0.5</f>
        <v>0.5</v>
      </c>
      <c r="BM104" s="22" t="n">
        <v>0</v>
      </c>
      <c r="BN104" s="23" t="n">
        <v>0</v>
      </c>
      <c r="BO104" s="22"/>
      <c r="BP104" s="52"/>
      <c r="BQ104" s="22"/>
      <c r="BR104" s="52"/>
      <c r="BS104" s="22"/>
      <c r="BT104" s="23"/>
      <c r="BU104" s="22"/>
      <c r="BV104" s="52"/>
      <c r="BW104" s="22"/>
      <c r="BX104" s="23"/>
      <c r="BY104" s="22"/>
      <c r="BZ104" s="52"/>
      <c r="CA104" s="55"/>
      <c r="CB104" s="23"/>
      <c r="CC104" s="22"/>
      <c r="CD104" s="52"/>
      <c r="CE104" s="22"/>
      <c r="CF104" s="52"/>
      <c r="CG104" s="22"/>
      <c r="CH104" s="23"/>
      <c r="CI104" s="22" t="n">
        <v>0</v>
      </c>
      <c r="CJ104" s="53" t="n">
        <f aca="false">CI104</f>
        <v>0</v>
      </c>
      <c r="CK104" s="22"/>
      <c r="CL104" s="52"/>
      <c r="CM104" s="22" t="n">
        <v>0</v>
      </c>
      <c r="CN104" s="53" t="n">
        <f aca="false">CM104</f>
        <v>0</v>
      </c>
      <c r="CO104" s="26" t="n">
        <f aca="false">H104+J104+L104+N104+P104+R104+T104+V104+X104+Z104+AB104+AD104+AF104+AH104+AJ104+AL104+AN104+AP104+AR104+AT104+AV104+AX104+AZ104+BB104+BD104+BF104+BH104+BJ104+BL104+BN104+BP104+BR104+BT104+BV104+BX104+BZ104+CB104+CD104+CF104+CH104+CJ104+CL104+CN104</f>
        <v>0.5</v>
      </c>
    </row>
    <row r="105" customFormat="false" ht="45" hidden="false" customHeight="true" outlineLevel="0" collapsed="false">
      <c r="A105" s="7" t="n">
        <v>103</v>
      </c>
      <c r="B105" s="21" t="s">
        <v>489</v>
      </c>
      <c r="C105" s="42" t="s">
        <v>490</v>
      </c>
      <c r="D105" s="42" t="s">
        <v>491</v>
      </c>
      <c r="E105" s="21" t="s">
        <v>59</v>
      </c>
      <c r="F105" s="21" t="s">
        <v>96</v>
      </c>
      <c r="G105" s="22"/>
      <c r="H105" s="23"/>
      <c r="I105" s="22"/>
      <c r="J105" s="23"/>
      <c r="K105" s="50"/>
      <c r="L105" s="50"/>
      <c r="M105" s="50"/>
      <c r="N105" s="50"/>
      <c r="O105" s="50"/>
      <c r="P105" s="50"/>
      <c r="Q105" s="50"/>
      <c r="R105" s="50"/>
      <c r="S105" s="22" t="n">
        <v>0</v>
      </c>
      <c r="T105" s="23" t="n">
        <v>0</v>
      </c>
      <c r="U105" s="22" t="n">
        <v>0</v>
      </c>
      <c r="V105" s="23" t="n">
        <f aca="false">U105*2</f>
        <v>0</v>
      </c>
      <c r="W105" s="50"/>
      <c r="X105" s="50"/>
      <c r="Y105" s="50"/>
      <c r="Z105" s="50"/>
      <c r="AA105" s="12" t="n">
        <v>0.4545</v>
      </c>
      <c r="AB105" s="11" t="n">
        <f aca="false">IF(AA105&lt;51%,0,IF(AA105&lt;61%,5,IF(AA105&lt;71%,7,9)))</f>
        <v>0</v>
      </c>
      <c r="AC105" s="24" t="n">
        <v>0</v>
      </c>
      <c r="AD105" s="23" t="n">
        <f aca="false">IF(AC105&lt;100%,-20,10)</f>
        <v>-20</v>
      </c>
      <c r="AE105" s="51"/>
      <c r="AF105" s="11"/>
      <c r="AG105" s="51"/>
      <c r="AH105" s="11"/>
      <c r="AI105" s="12" t="n">
        <v>0</v>
      </c>
      <c r="AJ105" s="11" t="n">
        <f aca="false">IF(AI105&lt;100%,0,5)</f>
        <v>0</v>
      </c>
      <c r="AK105" s="22"/>
      <c r="AL105" s="23"/>
      <c r="AM105" s="51"/>
      <c r="AN105" s="11" t="n">
        <v>76</v>
      </c>
      <c r="AO105" s="51"/>
      <c r="AP105" s="11" t="n">
        <v>7.8</v>
      </c>
      <c r="AQ105" s="51"/>
      <c r="AR105" s="11"/>
      <c r="AS105" s="22" t="n">
        <v>0</v>
      </c>
      <c r="AT105" s="23" t="n">
        <v>0</v>
      </c>
      <c r="AU105" s="22" t="n">
        <v>0</v>
      </c>
      <c r="AV105" s="23"/>
      <c r="AW105" s="22"/>
      <c r="AX105" s="23" t="n">
        <v>2</v>
      </c>
      <c r="AY105" s="22"/>
      <c r="AZ105" s="23"/>
      <c r="BA105" s="22"/>
      <c r="BB105" s="23"/>
      <c r="BC105" s="59" t="s">
        <v>492</v>
      </c>
      <c r="BD105" s="23" t="n">
        <f aca="false">2*2+3*1</f>
        <v>7</v>
      </c>
      <c r="BE105" s="22" t="n">
        <v>0</v>
      </c>
      <c r="BF105" s="23" t="n">
        <f aca="false">BE105*1</f>
        <v>0</v>
      </c>
      <c r="BG105" s="22" t="n">
        <v>0</v>
      </c>
      <c r="BH105" s="23" t="n">
        <f aca="false">BG105*1</f>
        <v>0</v>
      </c>
      <c r="BI105" s="22" t="n">
        <v>0</v>
      </c>
      <c r="BJ105" s="23" t="n">
        <f aca="false">BI105*2</f>
        <v>0</v>
      </c>
      <c r="BK105" s="22" t="n">
        <v>0</v>
      </c>
      <c r="BL105" s="23" t="n">
        <f aca="false">BK105*0.5</f>
        <v>0</v>
      </c>
      <c r="BM105" s="22" t="n">
        <v>0</v>
      </c>
      <c r="BN105" s="23" t="n">
        <v>0</v>
      </c>
      <c r="BO105" s="22"/>
      <c r="BP105" s="52"/>
      <c r="BQ105" s="22"/>
      <c r="BR105" s="52"/>
      <c r="BS105" s="22"/>
      <c r="BT105" s="23" t="n">
        <v>38</v>
      </c>
      <c r="BU105" s="22"/>
      <c r="BV105" s="52"/>
      <c r="BW105" s="22"/>
      <c r="BX105" s="23"/>
      <c r="BY105" s="55"/>
      <c r="BZ105" s="23"/>
      <c r="CA105" s="55"/>
      <c r="CB105" s="23"/>
      <c r="CC105" s="22"/>
      <c r="CD105" s="52"/>
      <c r="CE105" s="22"/>
      <c r="CF105" s="52"/>
      <c r="CG105" s="22"/>
      <c r="CH105" s="23"/>
      <c r="CI105" s="22" t="n">
        <v>0</v>
      </c>
      <c r="CJ105" s="53" t="n">
        <f aca="false">CI105</f>
        <v>0</v>
      </c>
      <c r="CK105" s="22"/>
      <c r="CL105" s="52"/>
      <c r="CM105" s="22" t="n">
        <v>0</v>
      </c>
      <c r="CN105" s="53" t="n">
        <f aca="false">CM105</f>
        <v>0</v>
      </c>
      <c r="CO105" s="26" t="n">
        <f aca="false">H105+J105+L105+N105+P105+R105+T105+V105+X105+Z105+AB105+AD105+AF105+AH105+AJ105+AL105+AN105+AP105+AR105+AT105+AV105+AX105+AZ105+BB105+BD105+BF105+BH105+BJ105+BL105+BN105+BP105+BR105+BT105+BV105+BX105+BZ105+CB105+CD105+CF105+CH105+CJ105+CL105+CN105</f>
        <v>110.8</v>
      </c>
    </row>
    <row r="106" customFormat="false" ht="45" hidden="false" customHeight="true" outlineLevel="0" collapsed="false">
      <c r="A106" s="7" t="n">
        <v>31</v>
      </c>
      <c r="B106" s="21" t="s">
        <v>493</v>
      </c>
      <c r="C106" s="42" t="s">
        <v>494</v>
      </c>
      <c r="D106" s="42" t="s">
        <v>495</v>
      </c>
      <c r="E106" s="21" t="s">
        <v>59</v>
      </c>
      <c r="F106" s="21" t="s">
        <v>64</v>
      </c>
      <c r="G106" s="22"/>
      <c r="H106" s="23"/>
      <c r="I106" s="22"/>
      <c r="J106" s="23"/>
      <c r="K106" s="50"/>
      <c r="L106" s="50"/>
      <c r="M106" s="50"/>
      <c r="N106" s="50"/>
      <c r="O106" s="50"/>
      <c r="P106" s="50"/>
      <c r="Q106" s="50"/>
      <c r="R106" s="50"/>
      <c r="S106" s="22" t="n">
        <v>0</v>
      </c>
      <c r="T106" s="23" t="n">
        <v>0</v>
      </c>
      <c r="U106" s="22" t="n">
        <v>0</v>
      </c>
      <c r="V106" s="23" t="n">
        <f aca="false">U106*2</f>
        <v>0</v>
      </c>
      <c r="W106" s="50"/>
      <c r="X106" s="50"/>
      <c r="Y106" s="50"/>
      <c r="Z106" s="50"/>
      <c r="AA106" s="12" t="n">
        <v>0.873</v>
      </c>
      <c r="AB106" s="11" t="n">
        <f aca="false">IF(AA106&lt;51%,0,IF(AA106&lt;61%,5,IF(AA106&lt;71%,7,9)))</f>
        <v>9</v>
      </c>
      <c r="AC106" s="24" t="n">
        <v>1</v>
      </c>
      <c r="AD106" s="23" t="n">
        <v>10</v>
      </c>
      <c r="AE106" s="51"/>
      <c r="AF106" s="11"/>
      <c r="AG106" s="51"/>
      <c r="AH106" s="11"/>
      <c r="AI106" s="12" t="n">
        <v>0</v>
      </c>
      <c r="AJ106" s="11" t="n">
        <f aca="false">IF(AI106&lt;100%,0,5)</f>
        <v>0</v>
      </c>
      <c r="AK106" s="22"/>
      <c r="AL106" s="23"/>
      <c r="AM106" s="51"/>
      <c r="AN106" s="11" t="n">
        <v>50</v>
      </c>
      <c r="AO106" s="51"/>
      <c r="AP106" s="11" t="n">
        <v>8.2</v>
      </c>
      <c r="AQ106" s="51"/>
      <c r="AR106" s="11"/>
      <c r="AS106" s="22" t="n">
        <v>0</v>
      </c>
      <c r="AT106" s="23" t="n">
        <v>0</v>
      </c>
      <c r="AU106" s="22" t="n">
        <v>0</v>
      </c>
      <c r="AV106" s="23"/>
      <c r="AW106" s="22"/>
      <c r="AX106" s="23" t="n">
        <v>3</v>
      </c>
      <c r="AY106" s="22"/>
      <c r="AZ106" s="23"/>
      <c r="BA106" s="22"/>
      <c r="BB106" s="23"/>
      <c r="BC106" s="22"/>
      <c r="BD106" s="23"/>
      <c r="BE106" s="22" t="n">
        <v>0</v>
      </c>
      <c r="BF106" s="23" t="n">
        <f aca="false">BE106*1</f>
        <v>0</v>
      </c>
      <c r="BG106" s="22" t="n">
        <v>0</v>
      </c>
      <c r="BH106" s="23" t="n">
        <f aca="false">BG106*1</f>
        <v>0</v>
      </c>
      <c r="BI106" s="22" t="n">
        <v>0</v>
      </c>
      <c r="BJ106" s="23" t="n">
        <f aca="false">BI106*2</f>
        <v>0</v>
      </c>
      <c r="BK106" s="22" t="n">
        <v>18</v>
      </c>
      <c r="BL106" s="23" t="n">
        <f aca="false">BK106*0.5</f>
        <v>9</v>
      </c>
      <c r="BM106" s="22" t="n">
        <v>0</v>
      </c>
      <c r="BN106" s="23" t="n">
        <v>0</v>
      </c>
      <c r="BO106" s="22"/>
      <c r="BP106" s="52"/>
      <c r="BQ106" s="22"/>
      <c r="BR106" s="52"/>
      <c r="BS106" s="22"/>
      <c r="BT106" s="23"/>
      <c r="BU106" s="22"/>
      <c r="BV106" s="52"/>
      <c r="BW106" s="22"/>
      <c r="BX106" s="23"/>
      <c r="BY106" s="55"/>
      <c r="BZ106" s="23"/>
      <c r="CA106" s="55"/>
      <c r="CB106" s="23"/>
      <c r="CC106" s="22"/>
      <c r="CD106" s="52"/>
      <c r="CE106" s="22"/>
      <c r="CF106" s="52"/>
      <c r="CG106" s="22"/>
      <c r="CH106" s="23"/>
      <c r="CI106" s="22" t="n">
        <v>0</v>
      </c>
      <c r="CJ106" s="53" t="n">
        <f aca="false">CI106</f>
        <v>0</v>
      </c>
      <c r="CK106" s="22"/>
      <c r="CL106" s="52"/>
      <c r="CM106" s="22" t="n">
        <v>0</v>
      </c>
      <c r="CN106" s="53" t="n">
        <f aca="false">CM106</f>
        <v>0</v>
      </c>
      <c r="CO106" s="26" t="n">
        <f aca="false">H106+J106+L106+N106+P106+R106+T106+V106+X106+Z106+AB106+AD106+AF106+AH106+AJ106+AL106+AN106+AP106+AR106+AT106+AV106+AX106+AZ106+BB106+BD106+BF106+BH106+BJ106+BL106+BN106+BP106+BR106+BT106+BV106+BX106+BZ106+CB106+CD106+CF106+CH106+CJ106+CL106+CN106</f>
        <v>89.2</v>
      </c>
    </row>
    <row r="107" customFormat="false" ht="45" hidden="false" customHeight="true" outlineLevel="0" collapsed="false">
      <c r="A107" s="7" t="n">
        <v>131</v>
      </c>
      <c r="B107" s="21" t="s">
        <v>496</v>
      </c>
      <c r="C107" s="42" t="s">
        <v>497</v>
      </c>
      <c r="D107" s="42" t="s">
        <v>498</v>
      </c>
      <c r="E107" s="21" t="s">
        <v>68</v>
      </c>
      <c r="F107" s="21" t="s">
        <v>108</v>
      </c>
      <c r="G107" s="22"/>
      <c r="H107" s="23"/>
      <c r="I107" s="22"/>
      <c r="J107" s="23"/>
      <c r="K107" s="50"/>
      <c r="L107" s="57"/>
      <c r="M107" s="50"/>
      <c r="N107" s="57"/>
      <c r="O107" s="50"/>
      <c r="P107" s="50"/>
      <c r="Q107" s="50"/>
      <c r="R107" s="50"/>
      <c r="S107" s="22" t="n">
        <v>0</v>
      </c>
      <c r="T107" s="23" t="n">
        <v>0</v>
      </c>
      <c r="U107" s="22" t="n">
        <v>0</v>
      </c>
      <c r="V107" s="23" t="n">
        <f aca="false">U107*2</f>
        <v>0</v>
      </c>
      <c r="W107" s="50"/>
      <c r="X107" s="50"/>
      <c r="Y107" s="50"/>
      <c r="Z107" s="50"/>
      <c r="AA107" s="12" t="n">
        <v>0.85</v>
      </c>
      <c r="AB107" s="11" t="n">
        <f aca="false">IF(AA107&lt;51%,0,IF(AA107&lt;61%,5,IF(AA107&lt;71%,7,9)))</f>
        <v>9</v>
      </c>
      <c r="AC107" s="24" t="n">
        <v>1</v>
      </c>
      <c r="AD107" s="23" t="n">
        <v>10</v>
      </c>
      <c r="AE107" s="51"/>
      <c r="AF107" s="11"/>
      <c r="AG107" s="51"/>
      <c r="AH107" s="11"/>
      <c r="AI107" s="12" t="n">
        <v>1</v>
      </c>
      <c r="AJ107" s="11" t="n">
        <f aca="false">IF(AI107&lt;100%,0,5)</f>
        <v>5</v>
      </c>
      <c r="AK107" s="22"/>
      <c r="AL107" s="23"/>
      <c r="AM107" s="51"/>
      <c r="AN107" s="11"/>
      <c r="AO107" s="51"/>
      <c r="AP107" s="11"/>
      <c r="AQ107" s="51"/>
      <c r="AR107" s="11"/>
      <c r="AS107" s="22" t="n">
        <v>0</v>
      </c>
      <c r="AT107" s="23" t="n">
        <v>0</v>
      </c>
      <c r="AU107" s="22" t="n">
        <v>0</v>
      </c>
      <c r="AV107" s="23"/>
      <c r="AW107" s="22"/>
      <c r="AX107" s="23"/>
      <c r="AY107" s="22"/>
      <c r="AZ107" s="23"/>
      <c r="BA107" s="22"/>
      <c r="BB107" s="23"/>
      <c r="BC107" s="22"/>
      <c r="BD107" s="23"/>
      <c r="BE107" s="22" t="n">
        <v>0</v>
      </c>
      <c r="BF107" s="23" t="n">
        <f aca="false">BE107*1</f>
        <v>0</v>
      </c>
      <c r="BG107" s="22" t="n">
        <v>0</v>
      </c>
      <c r="BH107" s="23" t="n">
        <f aca="false">BG107*1</f>
        <v>0</v>
      </c>
      <c r="BI107" s="22" t="n">
        <v>0</v>
      </c>
      <c r="BJ107" s="23" t="n">
        <f aca="false">BI107*2</f>
        <v>0</v>
      </c>
      <c r="BK107" s="22" t="n">
        <v>0</v>
      </c>
      <c r="BL107" s="23" t="n">
        <f aca="false">BK107*0.5</f>
        <v>0</v>
      </c>
      <c r="BM107" s="22" t="n">
        <v>0</v>
      </c>
      <c r="BN107" s="23" t="n">
        <v>0</v>
      </c>
      <c r="BO107" s="22"/>
      <c r="BP107" s="52"/>
      <c r="BQ107" s="22"/>
      <c r="BR107" s="52"/>
      <c r="BS107" s="22"/>
      <c r="BT107" s="23"/>
      <c r="BU107" s="22"/>
      <c r="BV107" s="52"/>
      <c r="BW107" s="22"/>
      <c r="BX107" s="23"/>
      <c r="BY107" s="55"/>
      <c r="BZ107" s="23"/>
      <c r="CA107" s="55"/>
      <c r="CB107" s="23"/>
      <c r="CC107" s="22"/>
      <c r="CD107" s="52"/>
      <c r="CE107" s="22"/>
      <c r="CF107" s="52"/>
      <c r="CG107" s="22"/>
      <c r="CH107" s="23"/>
      <c r="CI107" s="22" t="n">
        <v>0</v>
      </c>
      <c r="CJ107" s="53" t="n">
        <f aca="false">CI107</f>
        <v>0</v>
      </c>
      <c r="CK107" s="22"/>
      <c r="CL107" s="52"/>
      <c r="CM107" s="22" t="n">
        <v>0</v>
      </c>
      <c r="CN107" s="53" t="n">
        <f aca="false">CM107</f>
        <v>0</v>
      </c>
      <c r="CO107" s="26" t="n">
        <f aca="false">H107+J107+L107+N107+P107+R107+T107+V107+X107+Z107+AB107+AD107+AF107+AH107+AJ107+AL107+AN107+AP107+AR107+AT107+AV107+AX107+AZ107+BB107+BD107+BF107+BH107+BJ107+BL107+BN107+BP107+BR107+BT107+BV107+BX107+BZ107+CB107+CD107+CF107+CH107+CJ107+CL107+CN107</f>
        <v>24</v>
      </c>
    </row>
    <row r="108" customFormat="false" ht="45" hidden="false" customHeight="true" outlineLevel="0" collapsed="false">
      <c r="A108" s="63"/>
      <c r="B108" s="61" t="s">
        <v>499</v>
      </c>
      <c r="C108" s="42" t="s">
        <v>500</v>
      </c>
      <c r="D108" s="42" t="s">
        <v>501</v>
      </c>
      <c r="E108" s="21" t="s">
        <v>68</v>
      </c>
      <c r="F108" s="21" t="s">
        <v>108</v>
      </c>
      <c r="G108" s="22"/>
      <c r="H108" s="23"/>
      <c r="I108" s="22"/>
      <c r="J108" s="23" t="n">
        <v>8</v>
      </c>
      <c r="K108" s="50"/>
      <c r="L108" s="50"/>
      <c r="M108" s="50"/>
      <c r="N108" s="50"/>
      <c r="O108" s="50"/>
      <c r="P108" s="50"/>
      <c r="Q108" s="50"/>
      <c r="R108" s="50"/>
      <c r="S108" s="22" t="n">
        <v>0</v>
      </c>
      <c r="T108" s="23" t="n">
        <v>0</v>
      </c>
      <c r="U108" s="22" t="n">
        <v>0</v>
      </c>
      <c r="V108" s="23" t="n">
        <f aca="false">U108*2</f>
        <v>0</v>
      </c>
      <c r="W108" s="50"/>
      <c r="X108" s="50"/>
      <c r="Y108" s="50"/>
      <c r="Z108" s="50"/>
      <c r="AA108" s="12" t="n">
        <v>0.77</v>
      </c>
      <c r="AB108" s="11" t="n">
        <f aca="false">IF(AA108&lt;51%,0,IF(AA108&lt;61%,5,IF(AA108&lt;71%,7,9)))</f>
        <v>9</v>
      </c>
      <c r="AC108" s="24" t="n">
        <v>1</v>
      </c>
      <c r="AD108" s="23" t="n">
        <v>10</v>
      </c>
      <c r="AE108" s="51"/>
      <c r="AF108" s="11"/>
      <c r="AG108" s="51"/>
      <c r="AH108" s="11"/>
      <c r="AI108" s="12" t="n">
        <v>1</v>
      </c>
      <c r="AJ108" s="11" t="n">
        <f aca="false">IF(AI108&lt;100%,0,5)</f>
        <v>5</v>
      </c>
      <c r="AK108" s="22"/>
      <c r="AL108" s="23"/>
      <c r="AM108" s="51"/>
      <c r="AN108" s="11"/>
      <c r="AO108" s="51"/>
      <c r="AP108" s="11"/>
      <c r="AQ108" s="51"/>
      <c r="AR108" s="11"/>
      <c r="AS108" s="22" t="n">
        <v>0</v>
      </c>
      <c r="AT108" s="23" t="n">
        <v>0</v>
      </c>
      <c r="AU108" s="22" t="n">
        <v>0</v>
      </c>
      <c r="AV108" s="23"/>
      <c r="AW108" s="22"/>
      <c r="AX108" s="23"/>
      <c r="AY108" s="22"/>
      <c r="AZ108" s="23"/>
      <c r="BA108" s="22"/>
      <c r="BB108" s="23"/>
      <c r="BC108" s="22"/>
      <c r="BD108" s="23"/>
      <c r="BE108" s="22" t="n">
        <v>0</v>
      </c>
      <c r="BF108" s="23" t="n">
        <f aca="false">BE108*1</f>
        <v>0</v>
      </c>
      <c r="BG108" s="22" t="n">
        <v>0</v>
      </c>
      <c r="BH108" s="23" t="n">
        <f aca="false">BG108*1</f>
        <v>0</v>
      </c>
      <c r="BI108" s="22" t="n">
        <v>0</v>
      </c>
      <c r="BJ108" s="23" t="n">
        <f aca="false">BI108*2</f>
        <v>0</v>
      </c>
      <c r="BK108" s="22" t="n">
        <v>0</v>
      </c>
      <c r="BL108" s="23" t="n">
        <f aca="false">BK108*0.5</f>
        <v>0</v>
      </c>
      <c r="BM108" s="22" t="n">
        <v>0</v>
      </c>
      <c r="BN108" s="23" t="n">
        <v>0</v>
      </c>
      <c r="BO108" s="22"/>
      <c r="BP108" s="52"/>
      <c r="BQ108" s="22"/>
      <c r="BR108" s="52"/>
      <c r="BS108" s="22"/>
      <c r="BT108" s="23"/>
      <c r="BU108" s="22"/>
      <c r="BV108" s="52"/>
      <c r="BW108" s="22"/>
      <c r="BX108" s="23"/>
      <c r="BY108" s="55"/>
      <c r="BZ108" s="23"/>
      <c r="CA108" s="55"/>
      <c r="CB108" s="23"/>
      <c r="CC108" s="22"/>
      <c r="CD108" s="52"/>
      <c r="CE108" s="22"/>
      <c r="CF108" s="52"/>
      <c r="CG108" s="22"/>
      <c r="CH108" s="60"/>
      <c r="CI108" s="22" t="n">
        <v>0</v>
      </c>
      <c r="CJ108" s="53" t="n">
        <f aca="false">CI108</f>
        <v>0</v>
      </c>
      <c r="CK108" s="22"/>
      <c r="CL108" s="52"/>
      <c r="CM108" s="22" t="n">
        <v>0</v>
      </c>
      <c r="CN108" s="53" t="n">
        <f aca="false">CM108</f>
        <v>0</v>
      </c>
      <c r="CO108" s="26" t="n">
        <f aca="false">H108+J108+L108+N108+P108+R108+T108+V108+X108+Z108+AB108+AD108+AF108+AH108+AJ108+AL108+AN108+AP108+AR108+AT108+AV108+AX108+AZ108+BB108+BD108+BF108+BH108+BJ108+BL108+BN108+BP108+BR108+BT108+BV108+BX108+BZ108+CB108+CD108+CF108+CH108+CJ108+CL108+CN108</f>
        <v>32</v>
      </c>
    </row>
    <row r="109" customFormat="false" ht="45" hidden="false" customHeight="true" outlineLevel="0" collapsed="false">
      <c r="A109" s="7" t="n">
        <v>143</v>
      </c>
      <c r="B109" s="21" t="s">
        <v>502</v>
      </c>
      <c r="C109" s="42" t="s">
        <v>503</v>
      </c>
      <c r="D109" s="42" t="s">
        <v>504</v>
      </c>
      <c r="E109" s="21" t="s">
        <v>68</v>
      </c>
      <c r="F109" s="21" t="s">
        <v>108</v>
      </c>
      <c r="G109" s="22"/>
      <c r="H109" s="23"/>
      <c r="I109" s="22"/>
      <c r="J109" s="23"/>
      <c r="K109" s="50"/>
      <c r="L109" s="57"/>
      <c r="M109" s="50"/>
      <c r="N109" s="57"/>
      <c r="O109" s="50"/>
      <c r="P109" s="50"/>
      <c r="Q109" s="50"/>
      <c r="R109" s="50"/>
      <c r="S109" s="22" t="n">
        <v>0</v>
      </c>
      <c r="T109" s="23" t="n">
        <v>0</v>
      </c>
      <c r="U109" s="22" t="n">
        <v>0</v>
      </c>
      <c r="V109" s="23" t="n">
        <f aca="false">U109*2</f>
        <v>0</v>
      </c>
      <c r="W109" s="50"/>
      <c r="X109" s="50"/>
      <c r="Y109" s="50"/>
      <c r="Z109" s="50"/>
      <c r="AA109" s="12" t="n">
        <v>0.83</v>
      </c>
      <c r="AB109" s="11" t="n">
        <f aca="false">IF(AA109&lt;51%,0,IF(AA109&lt;61%,5,IF(AA109&lt;71%,7,9)))</f>
        <v>9</v>
      </c>
      <c r="AC109" s="24" t="n">
        <v>1</v>
      </c>
      <c r="AD109" s="23" t="n">
        <v>10</v>
      </c>
      <c r="AE109" s="51"/>
      <c r="AF109" s="11"/>
      <c r="AG109" s="51"/>
      <c r="AH109" s="11"/>
      <c r="AI109" s="12" t="n">
        <v>1</v>
      </c>
      <c r="AJ109" s="11" t="n">
        <f aca="false">IF(AI109&lt;100%,0,5)</f>
        <v>5</v>
      </c>
      <c r="AK109" s="22"/>
      <c r="AL109" s="23"/>
      <c r="AM109" s="51"/>
      <c r="AN109" s="11"/>
      <c r="AO109" s="51"/>
      <c r="AP109" s="11"/>
      <c r="AQ109" s="51"/>
      <c r="AR109" s="11"/>
      <c r="AS109" s="22" t="n">
        <v>0</v>
      </c>
      <c r="AT109" s="23" t="n">
        <v>0</v>
      </c>
      <c r="AU109" s="22" t="n">
        <v>0</v>
      </c>
      <c r="AV109" s="23" t="n">
        <v>0</v>
      </c>
      <c r="AW109" s="22"/>
      <c r="AX109" s="23"/>
      <c r="AY109" s="22"/>
      <c r="AZ109" s="23"/>
      <c r="BA109" s="22"/>
      <c r="BB109" s="23"/>
      <c r="BC109" s="22"/>
      <c r="BD109" s="23"/>
      <c r="BE109" s="22" t="n">
        <v>0</v>
      </c>
      <c r="BF109" s="23" t="n">
        <f aca="false">BE109*1</f>
        <v>0</v>
      </c>
      <c r="BG109" s="22" t="n">
        <v>0</v>
      </c>
      <c r="BH109" s="23" t="n">
        <f aca="false">BG109*1</f>
        <v>0</v>
      </c>
      <c r="BI109" s="22" t="n">
        <v>0</v>
      </c>
      <c r="BJ109" s="23" t="n">
        <f aca="false">BI109*2</f>
        <v>0</v>
      </c>
      <c r="BK109" s="22" t="n">
        <v>0</v>
      </c>
      <c r="BL109" s="23" t="n">
        <f aca="false">BK109*0.5</f>
        <v>0</v>
      </c>
      <c r="BM109" s="22" t="n">
        <v>0</v>
      </c>
      <c r="BN109" s="23" t="n">
        <v>0</v>
      </c>
      <c r="BO109" s="22"/>
      <c r="BP109" s="52"/>
      <c r="BQ109" s="22"/>
      <c r="BR109" s="52"/>
      <c r="BS109" s="22"/>
      <c r="BT109" s="23"/>
      <c r="BU109" s="22"/>
      <c r="BV109" s="52"/>
      <c r="BW109" s="22"/>
      <c r="BX109" s="23"/>
      <c r="BY109" s="55"/>
      <c r="BZ109" s="23"/>
      <c r="CA109" s="55"/>
      <c r="CB109" s="23"/>
      <c r="CC109" s="22"/>
      <c r="CD109" s="52"/>
      <c r="CE109" s="22"/>
      <c r="CF109" s="52"/>
      <c r="CG109" s="22"/>
      <c r="CH109" s="23"/>
      <c r="CI109" s="22" t="n">
        <v>0</v>
      </c>
      <c r="CJ109" s="53" t="n">
        <f aca="false">CI109</f>
        <v>0</v>
      </c>
      <c r="CK109" s="22"/>
      <c r="CL109" s="52"/>
      <c r="CM109" s="22" t="n">
        <v>0</v>
      </c>
      <c r="CN109" s="53" t="n">
        <f aca="false">CM109</f>
        <v>0</v>
      </c>
      <c r="CO109" s="26" t="n">
        <f aca="false">H109+J109+L109+N109+P109+R109+T109+V109+X109+Z109+AB109+AD109+AF109+AH109+AJ109+AL109+AN109+AP109+AR109+AT109+AV109+AX109+AZ109+BB109+BD109+BF109+BH109+BJ109+BL109+BN109+BP109+BR109+BT109+BV109+BX109+BZ109+CB109+CD109+CF109+CH109+CJ109+CL109+CN109</f>
        <v>24</v>
      </c>
    </row>
    <row r="110" customFormat="false" ht="45" hidden="false" customHeight="true" outlineLevel="0" collapsed="false">
      <c r="A110" s="7" t="n">
        <v>148</v>
      </c>
      <c r="B110" s="21" t="s">
        <v>505</v>
      </c>
      <c r="C110" s="42" t="s">
        <v>506</v>
      </c>
      <c r="D110" s="42" t="s">
        <v>507</v>
      </c>
      <c r="E110" s="21" t="s">
        <v>68</v>
      </c>
      <c r="F110" s="21" t="s">
        <v>108</v>
      </c>
      <c r="G110" s="22"/>
      <c r="H110" s="23"/>
      <c r="I110" s="22"/>
      <c r="J110" s="23"/>
      <c r="K110" s="50"/>
      <c r="L110" s="57"/>
      <c r="M110" s="50"/>
      <c r="N110" s="57"/>
      <c r="O110" s="50"/>
      <c r="P110" s="50"/>
      <c r="Q110" s="50"/>
      <c r="R110" s="50"/>
      <c r="S110" s="22" t="n">
        <v>0</v>
      </c>
      <c r="T110" s="23" t="n">
        <v>0</v>
      </c>
      <c r="U110" s="22" t="n">
        <v>0</v>
      </c>
      <c r="V110" s="23" t="n">
        <f aca="false">U110*2</f>
        <v>0</v>
      </c>
      <c r="W110" s="50"/>
      <c r="X110" s="50"/>
      <c r="Y110" s="50"/>
      <c r="Z110" s="50"/>
      <c r="AA110" s="12" t="n">
        <v>0</v>
      </c>
      <c r="AB110" s="11" t="n">
        <f aca="false">IF(AA110&lt;51%,0,IF(AA110&lt;61%,5,IF(AA110&lt;71%,7,9)))</f>
        <v>0</v>
      </c>
      <c r="AC110" s="56"/>
      <c r="AD110" s="23"/>
      <c r="AE110" s="51"/>
      <c r="AF110" s="11"/>
      <c r="AG110" s="51"/>
      <c r="AH110" s="11"/>
      <c r="AI110" s="12" t="n">
        <v>0</v>
      </c>
      <c r="AJ110" s="11" t="n">
        <f aca="false">IF(AI110&lt;100%,0,5)</f>
        <v>0</v>
      </c>
      <c r="AK110" s="22"/>
      <c r="AL110" s="23"/>
      <c r="AM110" s="51"/>
      <c r="AN110" s="11"/>
      <c r="AO110" s="51"/>
      <c r="AP110" s="11"/>
      <c r="AQ110" s="51"/>
      <c r="AR110" s="11"/>
      <c r="AS110" s="22" t="n">
        <v>0</v>
      </c>
      <c r="AT110" s="23" t="n">
        <v>0</v>
      </c>
      <c r="AU110" s="22" t="n">
        <v>0</v>
      </c>
      <c r="AV110" s="23"/>
      <c r="AW110" s="22"/>
      <c r="AX110" s="23"/>
      <c r="AY110" s="22"/>
      <c r="AZ110" s="23"/>
      <c r="BA110" s="22"/>
      <c r="BB110" s="23"/>
      <c r="BC110" s="22"/>
      <c r="BD110" s="23"/>
      <c r="BE110" s="22" t="n">
        <v>0</v>
      </c>
      <c r="BF110" s="23" t="n">
        <f aca="false">BE110*1</f>
        <v>0</v>
      </c>
      <c r="BG110" s="22" t="n">
        <v>0</v>
      </c>
      <c r="BH110" s="23" t="n">
        <f aca="false">BG110*1</f>
        <v>0</v>
      </c>
      <c r="BI110" s="22" t="n">
        <v>0</v>
      </c>
      <c r="BJ110" s="23" t="n">
        <f aca="false">BI110*2</f>
        <v>0</v>
      </c>
      <c r="BK110" s="22" t="n">
        <v>0</v>
      </c>
      <c r="BL110" s="23" t="n">
        <f aca="false">BK110*0.5</f>
        <v>0</v>
      </c>
      <c r="BM110" s="22" t="n">
        <v>0</v>
      </c>
      <c r="BN110" s="23" t="n">
        <v>0</v>
      </c>
      <c r="BO110" s="22"/>
      <c r="BP110" s="52"/>
      <c r="BQ110" s="22"/>
      <c r="BR110" s="52"/>
      <c r="BS110" s="22"/>
      <c r="BT110" s="23"/>
      <c r="BU110" s="22"/>
      <c r="BV110" s="52"/>
      <c r="BW110" s="22"/>
      <c r="BX110" s="23"/>
      <c r="BY110" s="55"/>
      <c r="BZ110" s="23"/>
      <c r="CA110" s="55"/>
      <c r="CB110" s="23"/>
      <c r="CC110" s="22"/>
      <c r="CD110" s="52"/>
      <c r="CE110" s="22"/>
      <c r="CF110" s="52"/>
      <c r="CG110" s="22"/>
      <c r="CH110" s="23"/>
      <c r="CI110" s="22" t="n">
        <v>0</v>
      </c>
      <c r="CJ110" s="53" t="n">
        <f aca="false">CI110</f>
        <v>0</v>
      </c>
      <c r="CK110" s="22"/>
      <c r="CL110" s="52"/>
      <c r="CM110" s="22" t="n">
        <v>0</v>
      </c>
      <c r="CN110" s="53" t="n">
        <f aca="false">CM110</f>
        <v>0</v>
      </c>
      <c r="CO110" s="26" t="n">
        <f aca="false">H110+J110+L110+N110+P110+R110+T110+V110+X110+Z110+AB110+AD110+AF110+AH110+AJ110+AL110+AN110+AP110+AR110+AT110+AV110+AX110+AZ110+BB110+BD110+BF110+BH110+BJ110+BL110+BN110+BP110+BR110+BT110+BV110+BX110+BZ110+CB110+CD110+CF110+CH110+CJ110+CL110+CN110</f>
        <v>0</v>
      </c>
    </row>
    <row r="111" customFormat="false" ht="45" hidden="false" customHeight="true" outlineLevel="0" collapsed="false">
      <c r="A111" s="7" t="n">
        <v>203</v>
      </c>
      <c r="B111" s="21" t="s">
        <v>508</v>
      </c>
      <c r="C111" s="42" t="s">
        <v>509</v>
      </c>
      <c r="D111" s="42" t="s">
        <v>510</v>
      </c>
      <c r="E111" s="21" t="s">
        <v>83</v>
      </c>
      <c r="F111" s="21" t="s">
        <v>129</v>
      </c>
      <c r="G111" s="22"/>
      <c r="H111" s="23"/>
      <c r="I111" s="22"/>
      <c r="J111" s="23" t="n">
        <v>2</v>
      </c>
      <c r="K111" s="50"/>
      <c r="L111" s="50"/>
      <c r="M111" s="50"/>
      <c r="N111" s="50"/>
      <c r="O111" s="50"/>
      <c r="P111" s="50"/>
      <c r="Q111" s="50"/>
      <c r="R111" s="50"/>
      <c r="S111" s="22" t="n">
        <v>0</v>
      </c>
      <c r="T111" s="23" t="n">
        <v>0</v>
      </c>
      <c r="U111" s="22" t="n">
        <v>0</v>
      </c>
      <c r="V111" s="23" t="n">
        <f aca="false">U111*2</f>
        <v>0</v>
      </c>
      <c r="W111" s="50"/>
      <c r="X111" s="50"/>
      <c r="Y111" s="50"/>
      <c r="Z111" s="50"/>
      <c r="AA111" s="12" t="n">
        <v>0.856</v>
      </c>
      <c r="AB111" s="11" t="n">
        <f aca="false">IF(AA111&lt;51%,0,IF(AA111&lt;61%,5,IF(AA111&lt;71%,7,9)))</f>
        <v>9</v>
      </c>
      <c r="AC111" s="24" t="n">
        <v>1</v>
      </c>
      <c r="AD111" s="23" t="n">
        <v>10</v>
      </c>
      <c r="AE111" s="51"/>
      <c r="AF111" s="11"/>
      <c r="AG111" s="51"/>
      <c r="AH111" s="11"/>
      <c r="AI111" s="12" t="n">
        <v>0</v>
      </c>
      <c r="AJ111" s="11" t="n">
        <f aca="false">IF(AI111&lt;100%,0,5)</f>
        <v>0</v>
      </c>
      <c r="AK111" s="22"/>
      <c r="AL111" s="23"/>
      <c r="AM111" s="51"/>
      <c r="AN111" s="11" t="n">
        <v>20</v>
      </c>
      <c r="AO111" s="51"/>
      <c r="AP111" s="11" t="n">
        <v>3.1</v>
      </c>
      <c r="AQ111" s="51"/>
      <c r="AR111" s="11"/>
      <c r="AS111" s="22" t="n">
        <v>0</v>
      </c>
      <c r="AT111" s="23" t="n">
        <v>0</v>
      </c>
      <c r="AU111" s="22" t="n">
        <v>0</v>
      </c>
      <c r="AV111" s="23"/>
      <c r="AW111" s="22"/>
      <c r="AX111" s="23"/>
      <c r="AY111" s="22"/>
      <c r="AZ111" s="23"/>
      <c r="BA111" s="22"/>
      <c r="BB111" s="23"/>
      <c r="BC111" s="22"/>
      <c r="BD111" s="23"/>
      <c r="BE111" s="22" t="n">
        <v>0</v>
      </c>
      <c r="BF111" s="23" t="n">
        <f aca="false">BE111*1</f>
        <v>0</v>
      </c>
      <c r="BG111" s="22" t="n">
        <v>0</v>
      </c>
      <c r="BH111" s="23" t="n">
        <f aca="false">BG111*1</f>
        <v>0</v>
      </c>
      <c r="BI111" s="22" t="n">
        <v>0</v>
      </c>
      <c r="BJ111" s="23" t="n">
        <f aca="false">BI111*2</f>
        <v>0</v>
      </c>
      <c r="BK111" s="22" t="n">
        <v>0</v>
      </c>
      <c r="BL111" s="23" t="n">
        <f aca="false">BK111*0.5</f>
        <v>0</v>
      </c>
      <c r="BM111" s="22" t="n">
        <v>0</v>
      </c>
      <c r="BN111" s="23" t="n">
        <v>0</v>
      </c>
      <c r="BO111" s="22"/>
      <c r="BP111" s="52"/>
      <c r="BQ111" s="22"/>
      <c r="BR111" s="52"/>
      <c r="BS111" s="22"/>
      <c r="BT111" s="23"/>
      <c r="BU111" s="22"/>
      <c r="BV111" s="52"/>
      <c r="BW111" s="22"/>
      <c r="BX111" s="23"/>
      <c r="BY111" s="22"/>
      <c r="BZ111" s="52"/>
      <c r="CA111" s="55"/>
      <c r="CB111" s="23" t="n">
        <v>20</v>
      </c>
      <c r="CC111" s="22"/>
      <c r="CD111" s="52"/>
      <c r="CE111" s="22"/>
      <c r="CF111" s="52"/>
      <c r="CG111" s="22"/>
      <c r="CH111" s="23"/>
      <c r="CI111" s="22" t="n">
        <v>0</v>
      </c>
      <c r="CJ111" s="53" t="n">
        <f aca="false">CI111</f>
        <v>0</v>
      </c>
      <c r="CK111" s="22"/>
      <c r="CL111" s="52"/>
      <c r="CM111" s="22" t="n">
        <v>0</v>
      </c>
      <c r="CN111" s="53" t="n">
        <f aca="false">CM111</f>
        <v>0</v>
      </c>
      <c r="CO111" s="26" t="n">
        <f aca="false">H111+J111+L111+N111+P111+R111+T111+V111+X111+Z111+AB111+AD111+AF111+AH111+AJ111+AL111+AN111+AP111+AR111+AT111+AV111+AX111+AZ111+BB111+BD111+BF111+BH111+BJ111+BL111+BN111+BP111+BR111+BT111+BV111+BX111+BZ111+CB111+CD111+CF111+CH111+CJ111+CL111+CN111</f>
        <v>64.1</v>
      </c>
    </row>
    <row r="112" customFormat="false" ht="45" hidden="false" customHeight="true" outlineLevel="0" collapsed="false">
      <c r="A112" s="7" t="n">
        <v>105</v>
      </c>
      <c r="B112" s="21" t="s">
        <v>511</v>
      </c>
      <c r="C112" s="42" t="s">
        <v>512</v>
      </c>
      <c r="D112" s="42" t="s">
        <v>513</v>
      </c>
      <c r="E112" s="21" t="s">
        <v>59</v>
      </c>
      <c r="F112" s="21" t="s">
        <v>100</v>
      </c>
      <c r="G112" s="22"/>
      <c r="H112" s="23" t="n">
        <v>17</v>
      </c>
      <c r="I112" s="22"/>
      <c r="J112" s="23" t="n">
        <v>4</v>
      </c>
      <c r="K112" s="50"/>
      <c r="L112" s="50"/>
      <c r="M112" s="50"/>
      <c r="N112" s="50"/>
      <c r="O112" s="50"/>
      <c r="P112" s="50"/>
      <c r="Q112" s="50"/>
      <c r="R112" s="50"/>
      <c r="S112" s="22" t="n">
        <v>0</v>
      </c>
      <c r="T112" s="23" t="n">
        <v>0</v>
      </c>
      <c r="U112" s="22" t="n">
        <v>0</v>
      </c>
      <c r="V112" s="23" t="n">
        <f aca="false">U112*2</f>
        <v>0</v>
      </c>
      <c r="W112" s="50"/>
      <c r="X112" s="50"/>
      <c r="Y112" s="50"/>
      <c r="Z112" s="50"/>
      <c r="AA112" s="12" t="n">
        <v>0.4047</v>
      </c>
      <c r="AB112" s="11" t="n">
        <f aca="false">IF(AA112&lt;51%,0,IF(AA112&lt;61%,5,IF(AA112&lt;71%,7,9)))</f>
        <v>0</v>
      </c>
      <c r="AC112" s="24" t="n">
        <v>1</v>
      </c>
      <c r="AD112" s="23" t="n">
        <v>10</v>
      </c>
      <c r="AE112" s="51"/>
      <c r="AF112" s="11"/>
      <c r="AG112" s="51"/>
      <c r="AH112" s="11"/>
      <c r="AI112" s="12" t="n">
        <v>1</v>
      </c>
      <c r="AJ112" s="11" t="n">
        <f aca="false">IF(AI112&lt;100%,0,5)</f>
        <v>5</v>
      </c>
      <c r="AK112" s="22"/>
      <c r="AL112" s="23"/>
      <c r="AM112" s="51"/>
      <c r="AN112" s="11"/>
      <c r="AO112" s="51"/>
      <c r="AP112" s="11"/>
      <c r="AQ112" s="51"/>
      <c r="AR112" s="11"/>
      <c r="AS112" s="22" t="s">
        <v>48</v>
      </c>
      <c r="AT112" s="23" t="n">
        <v>6</v>
      </c>
      <c r="AU112" s="22" t="n">
        <v>0</v>
      </c>
      <c r="AV112" s="23"/>
      <c r="AW112" s="22"/>
      <c r="AX112" s="23"/>
      <c r="AY112" s="22"/>
      <c r="AZ112" s="23"/>
      <c r="BA112" s="22"/>
      <c r="BB112" s="23"/>
      <c r="BC112" s="22"/>
      <c r="BD112" s="23"/>
      <c r="BE112" s="22" t="n">
        <v>0</v>
      </c>
      <c r="BF112" s="23" t="n">
        <f aca="false">BE112*1</f>
        <v>0</v>
      </c>
      <c r="BG112" s="22" t="n">
        <v>0</v>
      </c>
      <c r="BH112" s="23" t="n">
        <f aca="false">BG112*1</f>
        <v>0</v>
      </c>
      <c r="BI112" s="22" t="n">
        <v>0</v>
      </c>
      <c r="BJ112" s="23" t="n">
        <f aca="false">BI112*2</f>
        <v>0</v>
      </c>
      <c r="BK112" s="22" t="n">
        <v>0</v>
      </c>
      <c r="BL112" s="23" t="n">
        <f aca="false">BK112*0.5</f>
        <v>0</v>
      </c>
      <c r="BM112" s="22" t="n">
        <v>0</v>
      </c>
      <c r="BN112" s="23" t="n">
        <v>0</v>
      </c>
      <c r="BO112" s="22"/>
      <c r="BP112" s="52"/>
      <c r="BQ112" s="22"/>
      <c r="BR112" s="52"/>
      <c r="BS112" s="22"/>
      <c r="BT112" s="23"/>
      <c r="BU112" s="22"/>
      <c r="BV112" s="52"/>
      <c r="BW112" s="22"/>
      <c r="BX112" s="23"/>
      <c r="BY112" s="55"/>
      <c r="BZ112" s="23"/>
      <c r="CA112" s="55"/>
      <c r="CB112" s="23"/>
      <c r="CC112" s="22"/>
      <c r="CD112" s="52"/>
      <c r="CE112" s="22"/>
      <c r="CF112" s="52"/>
      <c r="CG112" s="22" t="s">
        <v>308</v>
      </c>
      <c r="CH112" s="23" t="n">
        <v>8</v>
      </c>
      <c r="CI112" s="22" t="n">
        <v>9</v>
      </c>
      <c r="CJ112" s="23" t="n">
        <v>9</v>
      </c>
      <c r="CK112" s="22"/>
      <c r="CL112" s="52"/>
      <c r="CM112" s="22" t="n">
        <v>0</v>
      </c>
      <c r="CN112" s="53" t="n">
        <f aca="false">CM112</f>
        <v>0</v>
      </c>
      <c r="CO112" s="26" t="n">
        <f aca="false">H112+J112+L112+N112+P112+R112+T112+V112+X112+Z112+AB112+AD112+AF112+AH112+AJ112+AL112+AN112+AP112+AR112+AT112+AV112+AX112+AZ112+BB112+BD112+BF112+BH112+BJ112+BL112+BN112+BP112+BR112+BT112+BV112+BX112+BZ112+CB112+CD112+CF112+CH112+CJ112+CL112+CN112</f>
        <v>59</v>
      </c>
    </row>
    <row r="113" customFormat="false" ht="45" hidden="false" customHeight="true" outlineLevel="0" collapsed="false">
      <c r="A113" s="7" t="n">
        <v>260</v>
      </c>
      <c r="B113" s="21" t="s">
        <v>514</v>
      </c>
      <c r="C113" s="42" t="s">
        <v>515</v>
      </c>
      <c r="D113" s="42" t="s">
        <v>516</v>
      </c>
      <c r="E113" s="21" t="s">
        <v>59</v>
      </c>
      <c r="F113" s="21" t="s">
        <v>145</v>
      </c>
      <c r="G113" s="22"/>
      <c r="H113" s="23"/>
      <c r="I113" s="22"/>
      <c r="J113" s="23"/>
      <c r="K113" s="50"/>
      <c r="L113" s="50"/>
      <c r="M113" s="50"/>
      <c r="N113" s="50"/>
      <c r="O113" s="50"/>
      <c r="P113" s="50"/>
      <c r="Q113" s="50"/>
      <c r="R113" s="50"/>
      <c r="S113" s="22" t="n">
        <v>0</v>
      </c>
      <c r="T113" s="23" t="n">
        <v>0</v>
      </c>
      <c r="U113" s="22" t="n">
        <v>0</v>
      </c>
      <c r="V113" s="23" t="n">
        <f aca="false">U113*2</f>
        <v>0</v>
      </c>
      <c r="W113" s="50"/>
      <c r="X113" s="50"/>
      <c r="Y113" s="50"/>
      <c r="Z113" s="50"/>
      <c r="AA113" s="12" t="n">
        <v>0</v>
      </c>
      <c r="AB113" s="11" t="n">
        <f aca="false">IF(AA113&lt;51%,0,IF(AA113&lt;61%,5,IF(AA113&lt;71%,7,9)))</f>
        <v>0</v>
      </c>
      <c r="AC113" s="56" t="n">
        <v>0</v>
      </c>
      <c r="AD113" s="23" t="n">
        <v>0</v>
      </c>
      <c r="AE113" s="51"/>
      <c r="AF113" s="11"/>
      <c r="AG113" s="51"/>
      <c r="AH113" s="11"/>
      <c r="AI113" s="12" t="n">
        <v>0</v>
      </c>
      <c r="AJ113" s="11" t="n">
        <f aca="false">IF(AI113&lt;100%,0,5)</f>
        <v>0</v>
      </c>
      <c r="AK113" s="22"/>
      <c r="AL113" s="23"/>
      <c r="AM113" s="51"/>
      <c r="AN113" s="11" t="n">
        <v>10</v>
      </c>
      <c r="AO113" s="51"/>
      <c r="AP113" s="11" t="n">
        <v>14.5</v>
      </c>
      <c r="AQ113" s="51"/>
      <c r="AR113" s="11"/>
      <c r="AS113" s="22" t="n">
        <v>0</v>
      </c>
      <c r="AT113" s="23" t="n">
        <v>0</v>
      </c>
      <c r="AU113" s="22" t="n">
        <v>0</v>
      </c>
      <c r="AV113" s="23"/>
      <c r="AW113" s="22"/>
      <c r="AX113" s="23"/>
      <c r="AY113" s="22"/>
      <c r="AZ113" s="23"/>
      <c r="BA113" s="22"/>
      <c r="BB113" s="23"/>
      <c r="BC113" s="22"/>
      <c r="BD113" s="23"/>
      <c r="BE113" s="22" t="n">
        <v>0</v>
      </c>
      <c r="BF113" s="23" t="n">
        <f aca="false">BE113*1</f>
        <v>0</v>
      </c>
      <c r="BG113" s="22" t="n">
        <v>0</v>
      </c>
      <c r="BH113" s="23" t="n">
        <f aca="false">BG113*1</f>
        <v>0</v>
      </c>
      <c r="BI113" s="22" t="n">
        <v>0</v>
      </c>
      <c r="BJ113" s="23" t="n">
        <f aca="false">BI113*2</f>
        <v>0</v>
      </c>
      <c r="BK113" s="22" t="n">
        <v>0</v>
      </c>
      <c r="BL113" s="23" t="n">
        <f aca="false">BK113*0.5</f>
        <v>0</v>
      </c>
      <c r="BM113" s="22" t="n">
        <v>0</v>
      </c>
      <c r="BN113" s="23" t="n">
        <v>0</v>
      </c>
      <c r="BO113" s="22"/>
      <c r="BP113" s="52"/>
      <c r="BQ113" s="22"/>
      <c r="BR113" s="52"/>
      <c r="BS113" s="22"/>
      <c r="BT113" s="23"/>
      <c r="BU113" s="22"/>
      <c r="BV113" s="52"/>
      <c r="BW113" s="22"/>
      <c r="BX113" s="23"/>
      <c r="BY113" s="55"/>
      <c r="BZ113" s="23"/>
      <c r="CA113" s="55"/>
      <c r="CB113" s="23"/>
      <c r="CC113" s="22"/>
      <c r="CD113" s="52"/>
      <c r="CE113" s="22"/>
      <c r="CF113" s="52"/>
      <c r="CG113" s="22"/>
      <c r="CH113" s="23"/>
      <c r="CI113" s="22" t="n">
        <v>0</v>
      </c>
      <c r="CJ113" s="53" t="n">
        <f aca="false">CI113</f>
        <v>0</v>
      </c>
      <c r="CK113" s="22"/>
      <c r="CL113" s="52"/>
      <c r="CM113" s="22" t="n">
        <v>0</v>
      </c>
      <c r="CN113" s="53" t="n">
        <f aca="false">CM113</f>
        <v>0</v>
      </c>
      <c r="CO113" s="26" t="n">
        <f aca="false">H113+J113+L113+N113+P113+R113+T113+V113+X113+Z113+AB113+AD113+AF113+AH113+AJ113+AL113+AN113+AP113+AR113+AT113+AV113+AX113+AZ113+BB113+BD113+BF113+BH113+BJ113+BL113+BN113+BP113+BR113+BT113+BV113+BX113+BZ113+CB113+CD113+CF113+CH113+CJ113+CL113+CN113</f>
        <v>24.5</v>
      </c>
    </row>
    <row r="114" customFormat="false" ht="45" hidden="false" customHeight="true" outlineLevel="0" collapsed="false">
      <c r="A114" s="7" t="n">
        <v>262</v>
      </c>
      <c r="B114" s="21" t="s">
        <v>517</v>
      </c>
      <c r="C114" s="42" t="s">
        <v>518</v>
      </c>
      <c r="D114" s="42" t="s">
        <v>519</v>
      </c>
      <c r="E114" s="21" t="s">
        <v>59</v>
      </c>
      <c r="F114" s="21" t="s">
        <v>145</v>
      </c>
      <c r="G114" s="22"/>
      <c r="H114" s="23"/>
      <c r="I114" s="22"/>
      <c r="J114" s="23"/>
      <c r="K114" s="50"/>
      <c r="L114" s="50"/>
      <c r="M114" s="50"/>
      <c r="N114" s="50"/>
      <c r="O114" s="50"/>
      <c r="P114" s="50"/>
      <c r="Q114" s="50"/>
      <c r="R114" s="50"/>
      <c r="S114" s="22" t="n">
        <v>0</v>
      </c>
      <c r="T114" s="23" t="n">
        <v>0</v>
      </c>
      <c r="U114" s="22" t="n">
        <v>0</v>
      </c>
      <c r="V114" s="23" t="n">
        <f aca="false">U114*2</f>
        <v>0</v>
      </c>
      <c r="W114" s="50"/>
      <c r="X114" s="50"/>
      <c r="Y114" s="50"/>
      <c r="Z114" s="50"/>
      <c r="AA114" s="12" t="n">
        <v>1</v>
      </c>
      <c r="AB114" s="11"/>
      <c r="AC114" s="24" t="n">
        <v>1</v>
      </c>
      <c r="AD114" s="23" t="n">
        <v>10</v>
      </c>
      <c r="AE114" s="51" t="s">
        <v>520</v>
      </c>
      <c r="AF114" s="11" t="n">
        <v>42.2</v>
      </c>
      <c r="AG114" s="51"/>
      <c r="AH114" s="11"/>
      <c r="AI114" s="12" t="n">
        <v>1</v>
      </c>
      <c r="AJ114" s="11" t="n">
        <f aca="false">IF(AI114&lt;100%,0,5)</f>
        <v>5</v>
      </c>
      <c r="AK114" s="22"/>
      <c r="AL114" s="23"/>
      <c r="AM114" s="51"/>
      <c r="AN114" s="11" t="n">
        <v>16.6</v>
      </c>
      <c r="AO114" s="51"/>
      <c r="AP114" s="11" t="n">
        <v>2.6</v>
      </c>
      <c r="AQ114" s="51"/>
      <c r="AR114" s="11"/>
      <c r="AS114" s="22" t="n">
        <v>0</v>
      </c>
      <c r="AT114" s="23" t="n">
        <v>0</v>
      </c>
      <c r="AU114" s="22" t="n">
        <v>0</v>
      </c>
      <c r="AV114" s="23"/>
      <c r="AW114" s="22"/>
      <c r="AX114" s="23"/>
      <c r="AY114" s="22"/>
      <c r="AZ114" s="23"/>
      <c r="BA114" s="22" t="n">
        <v>0</v>
      </c>
      <c r="BB114" s="23" t="n">
        <v>0</v>
      </c>
      <c r="BC114" s="22" t="s">
        <v>521</v>
      </c>
      <c r="BD114" s="23" t="n">
        <f aca="false">47*2+12*1</f>
        <v>106</v>
      </c>
      <c r="BE114" s="22" t="n">
        <v>5</v>
      </c>
      <c r="BF114" s="23" t="n">
        <f aca="false">BE114*1</f>
        <v>5</v>
      </c>
      <c r="BG114" s="22" t="n">
        <v>0</v>
      </c>
      <c r="BH114" s="23" t="n">
        <f aca="false">BG114*1</f>
        <v>0</v>
      </c>
      <c r="BI114" s="22" t="n">
        <v>0</v>
      </c>
      <c r="BJ114" s="23" t="n">
        <f aca="false">BI114*2</f>
        <v>0</v>
      </c>
      <c r="BK114" s="22" t="n">
        <v>12</v>
      </c>
      <c r="BL114" s="23" t="n">
        <f aca="false">BK114*0.5</f>
        <v>6</v>
      </c>
      <c r="BM114" s="22" t="n">
        <v>0</v>
      </c>
      <c r="BN114" s="23" t="n">
        <v>0</v>
      </c>
      <c r="BO114" s="55"/>
      <c r="BP114" s="52"/>
      <c r="BQ114" s="22"/>
      <c r="BR114" s="52"/>
      <c r="BS114" s="22"/>
      <c r="BT114" s="23" t="n">
        <v>38</v>
      </c>
      <c r="BU114" s="22"/>
      <c r="BV114" s="52"/>
      <c r="BW114" s="22"/>
      <c r="BX114" s="23"/>
      <c r="BY114" s="55"/>
      <c r="BZ114" s="23"/>
      <c r="CA114" s="55"/>
      <c r="CB114" s="23"/>
      <c r="CC114" s="22"/>
      <c r="CD114" s="52"/>
      <c r="CE114" s="22"/>
      <c r="CF114" s="52"/>
      <c r="CG114" s="22"/>
      <c r="CH114" s="23"/>
      <c r="CI114" s="22" t="n">
        <v>0</v>
      </c>
      <c r="CJ114" s="53" t="n">
        <f aca="false">CI114</f>
        <v>0</v>
      </c>
      <c r="CK114" s="22"/>
      <c r="CL114" s="52"/>
      <c r="CM114" s="22" t="n">
        <v>0</v>
      </c>
      <c r="CN114" s="53" t="n">
        <f aca="false">CM114</f>
        <v>0</v>
      </c>
      <c r="CO114" s="26" t="n">
        <f aca="false">H114+J114+L114+N114+P114+R114+T114+V114+X114+Z114+AB114+AD114+AF114+AH114+AJ114+AL114+AN114+AP114+AR114+AT114+AV114+AX114+AZ114+BB114+BD114+BF114+BH114+BJ114+BL114+BN114+BP114+BR114+BT114+BV114+BX114+BZ114+CB114+CD114+CF114+CH114+CJ114+CL114+CN114</f>
        <v>231.4</v>
      </c>
    </row>
    <row r="115" customFormat="false" ht="45" hidden="false" customHeight="true" outlineLevel="0" collapsed="false">
      <c r="A115" s="7" t="n">
        <v>134</v>
      </c>
      <c r="B115" s="21" t="s">
        <v>522</v>
      </c>
      <c r="C115" s="42" t="s">
        <v>106</v>
      </c>
      <c r="D115" s="42" t="s">
        <v>107</v>
      </c>
      <c r="E115" s="21" t="s">
        <v>68</v>
      </c>
      <c r="F115" s="21" t="s">
        <v>108</v>
      </c>
      <c r="G115" s="22"/>
      <c r="H115" s="23"/>
      <c r="I115" s="22"/>
      <c r="J115" s="23"/>
      <c r="K115" s="50"/>
      <c r="L115" s="57"/>
      <c r="M115" s="50"/>
      <c r="N115" s="57"/>
      <c r="O115" s="50"/>
      <c r="P115" s="50"/>
      <c r="Q115" s="50"/>
      <c r="R115" s="50"/>
      <c r="S115" s="22" t="n">
        <v>0</v>
      </c>
      <c r="T115" s="23" t="n">
        <v>0</v>
      </c>
      <c r="U115" s="22" t="n">
        <v>0</v>
      </c>
      <c r="V115" s="23" t="n">
        <f aca="false">U115*2</f>
        <v>0</v>
      </c>
      <c r="W115" s="50"/>
      <c r="X115" s="50"/>
      <c r="Y115" s="50"/>
      <c r="Z115" s="50"/>
      <c r="AA115" s="12" t="n">
        <v>0.59</v>
      </c>
      <c r="AB115" s="11" t="n">
        <f aca="false">IF(AA115&lt;51%,0,IF(AA115&lt;61%,5,IF(AA115&lt;71%,7,9)))</f>
        <v>5</v>
      </c>
      <c r="AC115" s="24" t="n">
        <v>1</v>
      </c>
      <c r="AD115" s="23" t="n">
        <v>10</v>
      </c>
      <c r="AE115" s="51"/>
      <c r="AF115" s="11"/>
      <c r="AG115" s="51"/>
      <c r="AH115" s="11"/>
      <c r="AI115" s="12" t="n">
        <v>1</v>
      </c>
      <c r="AJ115" s="11" t="n">
        <f aca="false">IF(AI115&lt;100%,0,5)</f>
        <v>5</v>
      </c>
      <c r="AK115" s="22"/>
      <c r="AL115" s="23"/>
      <c r="AM115" s="51"/>
      <c r="AN115" s="11"/>
      <c r="AO115" s="51"/>
      <c r="AP115" s="11"/>
      <c r="AQ115" s="51"/>
      <c r="AR115" s="11"/>
      <c r="AS115" s="22" t="n">
        <v>0</v>
      </c>
      <c r="AT115" s="23" t="n">
        <v>0</v>
      </c>
      <c r="AU115" s="22" t="n">
        <v>0</v>
      </c>
      <c r="AV115" s="23"/>
      <c r="AW115" s="22"/>
      <c r="AX115" s="23"/>
      <c r="AY115" s="22"/>
      <c r="AZ115" s="23"/>
      <c r="BA115" s="22"/>
      <c r="BB115" s="23"/>
      <c r="BC115" s="22"/>
      <c r="BD115" s="23"/>
      <c r="BE115" s="22" t="n">
        <v>0</v>
      </c>
      <c r="BF115" s="23" t="n">
        <f aca="false">BE115*1</f>
        <v>0</v>
      </c>
      <c r="BG115" s="22" t="n">
        <v>0</v>
      </c>
      <c r="BH115" s="23" t="n">
        <f aca="false">BG115*1</f>
        <v>0</v>
      </c>
      <c r="BI115" s="22" t="n">
        <v>0</v>
      </c>
      <c r="BJ115" s="23" t="n">
        <f aca="false">BI115*2</f>
        <v>0</v>
      </c>
      <c r="BK115" s="22" t="n">
        <v>0</v>
      </c>
      <c r="BL115" s="23" t="n">
        <f aca="false">BK115*0.5</f>
        <v>0</v>
      </c>
      <c r="BM115" s="22" t="n">
        <v>0</v>
      </c>
      <c r="BN115" s="23" t="n">
        <v>0</v>
      </c>
      <c r="BO115" s="22"/>
      <c r="BP115" s="52"/>
      <c r="BQ115" s="22"/>
      <c r="BR115" s="52"/>
      <c r="BS115" s="22"/>
      <c r="BT115" s="23"/>
      <c r="BU115" s="22"/>
      <c r="BV115" s="52"/>
      <c r="BW115" s="22"/>
      <c r="BX115" s="23"/>
      <c r="BY115" s="55"/>
      <c r="BZ115" s="23"/>
      <c r="CA115" s="55"/>
      <c r="CB115" s="23"/>
      <c r="CC115" s="22"/>
      <c r="CD115" s="52"/>
      <c r="CE115" s="22"/>
      <c r="CF115" s="52"/>
      <c r="CG115" s="22"/>
      <c r="CH115" s="23"/>
      <c r="CI115" s="22" t="n">
        <v>0</v>
      </c>
      <c r="CJ115" s="53" t="n">
        <f aca="false">CI115</f>
        <v>0</v>
      </c>
      <c r="CK115" s="22"/>
      <c r="CL115" s="52"/>
      <c r="CM115" s="22" t="n">
        <v>0</v>
      </c>
      <c r="CN115" s="53" t="n">
        <f aca="false">CM115</f>
        <v>0</v>
      </c>
      <c r="CO115" s="26" t="n">
        <f aca="false">H115+J115+L115+N115+P115+R115+T115+V115+X115+Z115+AB115+AD115+AF115+AH115+AJ115+AL115+AN115+AP115+AR115+AT115+AV115+AX115+AZ115+BB115+BD115+BF115+BH115+BJ115+BL115+BN115+BP115+BR115+BT115+BV115+BX115+BZ115+CB115+CD115+CF115+CH115+CJ115+CL115+CN115</f>
        <v>20</v>
      </c>
    </row>
    <row r="116" customFormat="false" ht="45" hidden="false" customHeight="true" outlineLevel="0" collapsed="false">
      <c r="A116" s="7" t="n">
        <v>75</v>
      </c>
      <c r="B116" s="21" t="s">
        <v>523</v>
      </c>
      <c r="C116" s="42" t="s">
        <v>524</v>
      </c>
      <c r="D116" s="42" t="s">
        <v>525</v>
      </c>
      <c r="E116" s="21" t="s">
        <v>83</v>
      </c>
      <c r="F116" s="21" t="s">
        <v>84</v>
      </c>
      <c r="G116" s="22"/>
      <c r="H116" s="23"/>
      <c r="I116" s="22"/>
      <c r="J116" s="23"/>
      <c r="K116" s="50"/>
      <c r="L116" s="50"/>
      <c r="M116" s="50"/>
      <c r="N116" s="50"/>
      <c r="O116" s="50"/>
      <c r="P116" s="50"/>
      <c r="Q116" s="50"/>
      <c r="R116" s="50"/>
      <c r="S116" s="22" t="n">
        <v>0</v>
      </c>
      <c r="T116" s="23" t="n">
        <v>0</v>
      </c>
      <c r="U116" s="22" t="n">
        <v>0</v>
      </c>
      <c r="V116" s="23" t="n">
        <f aca="false">U116*2</f>
        <v>0</v>
      </c>
      <c r="W116" s="50"/>
      <c r="X116" s="50"/>
      <c r="Y116" s="50"/>
      <c r="Z116" s="50"/>
      <c r="AA116" s="12" t="n">
        <v>0.87</v>
      </c>
      <c r="AB116" s="11" t="n">
        <f aca="false">IF(AA116&lt;51%,0,IF(AA116&lt;61%,5,IF(AA116&lt;71%,7,9)))</f>
        <v>9</v>
      </c>
      <c r="AC116" s="56" t="n">
        <v>0</v>
      </c>
      <c r="AD116" s="23" t="n">
        <v>0</v>
      </c>
      <c r="AE116" s="51"/>
      <c r="AF116" s="11"/>
      <c r="AG116" s="51" t="s">
        <v>526</v>
      </c>
      <c r="AH116" s="11" t="n">
        <v>6.23</v>
      </c>
      <c r="AI116" s="12" t="n">
        <v>0</v>
      </c>
      <c r="AJ116" s="11" t="n">
        <f aca="false">IF(AI116&lt;100%,0,5)</f>
        <v>0</v>
      </c>
      <c r="AK116" s="22"/>
      <c r="AL116" s="23"/>
      <c r="AM116" s="51"/>
      <c r="AN116" s="11" t="n">
        <v>10</v>
      </c>
      <c r="AO116" s="51"/>
      <c r="AP116" s="11" t="n">
        <v>4</v>
      </c>
      <c r="AQ116" s="51"/>
      <c r="AR116" s="11"/>
      <c r="AS116" s="22" t="n">
        <v>0</v>
      </c>
      <c r="AT116" s="23" t="n">
        <v>0</v>
      </c>
      <c r="AU116" s="22" t="n">
        <v>0</v>
      </c>
      <c r="AV116" s="23" t="n">
        <v>0</v>
      </c>
      <c r="AW116" s="22"/>
      <c r="AX116" s="23"/>
      <c r="AY116" s="22"/>
      <c r="AZ116" s="23"/>
      <c r="BA116" s="22"/>
      <c r="BB116" s="23"/>
      <c r="BC116" s="22"/>
      <c r="BD116" s="23"/>
      <c r="BE116" s="22" t="n">
        <v>0</v>
      </c>
      <c r="BF116" s="23" t="n">
        <f aca="false">BE116*1</f>
        <v>0</v>
      </c>
      <c r="BG116" s="22" t="n">
        <v>0</v>
      </c>
      <c r="BH116" s="23" t="n">
        <f aca="false">BG116*1</f>
        <v>0</v>
      </c>
      <c r="BI116" s="22" t="n">
        <v>0</v>
      </c>
      <c r="BJ116" s="23" t="n">
        <f aca="false">BI116*2</f>
        <v>0</v>
      </c>
      <c r="BK116" s="22" t="n">
        <v>0</v>
      </c>
      <c r="BL116" s="23" t="n">
        <f aca="false">BK116*0.5</f>
        <v>0</v>
      </c>
      <c r="BM116" s="22" t="n">
        <v>0</v>
      </c>
      <c r="BN116" s="23" t="n">
        <v>0</v>
      </c>
      <c r="BO116" s="22"/>
      <c r="BP116" s="52"/>
      <c r="BQ116" s="22"/>
      <c r="BR116" s="52"/>
      <c r="BS116" s="22"/>
      <c r="BT116" s="23"/>
      <c r="BU116" s="22"/>
      <c r="BV116" s="52"/>
      <c r="BW116" s="22"/>
      <c r="BX116" s="23"/>
      <c r="BY116" s="22"/>
      <c r="BZ116" s="52"/>
      <c r="CA116" s="22"/>
      <c r="CB116" s="23" t="n">
        <v>5</v>
      </c>
      <c r="CC116" s="22"/>
      <c r="CD116" s="52"/>
      <c r="CE116" s="22"/>
      <c r="CF116" s="52"/>
      <c r="CG116" s="22"/>
      <c r="CH116" s="23"/>
      <c r="CI116" s="22" t="n">
        <v>0</v>
      </c>
      <c r="CJ116" s="53" t="n">
        <f aca="false">CI116</f>
        <v>0</v>
      </c>
      <c r="CK116" s="22"/>
      <c r="CL116" s="52"/>
      <c r="CM116" s="22" t="n">
        <v>0</v>
      </c>
      <c r="CN116" s="53" t="n">
        <f aca="false">CM116</f>
        <v>0</v>
      </c>
      <c r="CO116" s="26" t="n">
        <f aca="false">H116+J116+L116+N116+P116+R116+T116+V116+X116+Z116+AB116+AD116+AF116+AH116+AJ116+AL116+AN116+AP116+AR116+AT116+AV116+AX116+AZ116+BB116+BD116+BF116+BH116+BJ116+BL116+BN116+BP116+BR116+BT116+BV116+BX116+BZ116+CB116+CD116+CF116+CH116+CJ116+CL116+CN116</f>
        <v>34.23</v>
      </c>
    </row>
    <row r="117" customFormat="false" ht="45" hidden="false" customHeight="true" outlineLevel="0" collapsed="false">
      <c r="A117" s="7" t="n">
        <v>238</v>
      </c>
      <c r="B117" s="21" t="s">
        <v>527</v>
      </c>
      <c r="C117" s="42" t="s">
        <v>528</v>
      </c>
      <c r="D117" s="42" t="s">
        <v>529</v>
      </c>
      <c r="E117" s="21" t="s">
        <v>83</v>
      </c>
      <c r="F117" s="21" t="s">
        <v>141</v>
      </c>
      <c r="G117" s="22"/>
      <c r="H117" s="23"/>
      <c r="I117" s="22"/>
      <c r="J117" s="23"/>
      <c r="K117" s="50"/>
      <c r="L117" s="50"/>
      <c r="M117" s="50"/>
      <c r="N117" s="50"/>
      <c r="O117" s="50"/>
      <c r="P117" s="50"/>
      <c r="Q117" s="50"/>
      <c r="R117" s="50"/>
      <c r="S117" s="22" t="n">
        <v>0</v>
      </c>
      <c r="T117" s="23" t="n">
        <v>0</v>
      </c>
      <c r="U117" s="22" t="n">
        <v>0</v>
      </c>
      <c r="V117" s="23" t="n">
        <f aca="false">U117*2</f>
        <v>0</v>
      </c>
      <c r="W117" s="50"/>
      <c r="X117" s="50"/>
      <c r="Y117" s="50"/>
      <c r="Z117" s="50"/>
      <c r="AA117" s="12" t="n">
        <v>0.824</v>
      </c>
      <c r="AB117" s="11" t="n">
        <f aca="false">IF(AA117&lt;51%,0,IF(AA117&lt;61%,5,IF(AA117&lt;71%,7,9)))</f>
        <v>9</v>
      </c>
      <c r="AC117" s="24" t="n">
        <v>1</v>
      </c>
      <c r="AD117" s="54" t="n">
        <v>10</v>
      </c>
      <c r="AE117" s="51"/>
      <c r="AF117" s="11"/>
      <c r="AG117" s="51"/>
      <c r="AH117" s="11"/>
      <c r="AI117" s="12" t="n">
        <v>1</v>
      </c>
      <c r="AJ117" s="11" t="n">
        <f aca="false">IF(AI117&lt;100%,0,5)</f>
        <v>5</v>
      </c>
      <c r="AK117" s="22"/>
      <c r="AL117" s="23"/>
      <c r="AM117" s="51"/>
      <c r="AN117" s="11" t="n">
        <v>30</v>
      </c>
      <c r="AO117" s="51"/>
      <c r="AP117" s="11" t="n">
        <v>3</v>
      </c>
      <c r="AQ117" s="51"/>
      <c r="AR117" s="11"/>
      <c r="AS117" s="22" t="n">
        <v>0</v>
      </c>
      <c r="AT117" s="23" t="n">
        <v>0</v>
      </c>
      <c r="AU117" s="22" t="n">
        <v>0</v>
      </c>
      <c r="AV117" s="23" t="n">
        <v>0</v>
      </c>
      <c r="AW117" s="22"/>
      <c r="AX117" s="23" t="n">
        <v>3</v>
      </c>
      <c r="AY117" s="22"/>
      <c r="AZ117" s="23"/>
      <c r="BA117" s="22"/>
      <c r="BB117" s="23"/>
      <c r="BC117" s="22"/>
      <c r="BD117" s="23"/>
      <c r="BE117" s="22" t="n">
        <v>1</v>
      </c>
      <c r="BF117" s="23" t="n">
        <f aca="false">BE117*1</f>
        <v>1</v>
      </c>
      <c r="BG117" s="22" t="n">
        <v>0</v>
      </c>
      <c r="BH117" s="23" t="n">
        <f aca="false">BG117*1</f>
        <v>0</v>
      </c>
      <c r="BI117" s="22" t="n">
        <v>0</v>
      </c>
      <c r="BJ117" s="23" t="n">
        <f aca="false">BI117*2</f>
        <v>0</v>
      </c>
      <c r="BK117" s="22" t="n">
        <v>0</v>
      </c>
      <c r="BL117" s="23" t="n">
        <f aca="false">BK117*0.5</f>
        <v>0</v>
      </c>
      <c r="BM117" s="22" t="n">
        <v>0</v>
      </c>
      <c r="BN117" s="23" t="n">
        <v>0</v>
      </c>
      <c r="BO117" s="22"/>
      <c r="BP117" s="52"/>
      <c r="BQ117" s="22"/>
      <c r="BR117" s="52"/>
      <c r="BS117" s="22"/>
      <c r="BT117" s="23"/>
      <c r="BU117" s="22"/>
      <c r="BV117" s="52"/>
      <c r="BW117" s="22"/>
      <c r="BX117" s="23"/>
      <c r="BY117" s="22"/>
      <c r="BZ117" s="52"/>
      <c r="CA117" s="55"/>
      <c r="CB117" s="23"/>
      <c r="CC117" s="22"/>
      <c r="CD117" s="52"/>
      <c r="CE117" s="22"/>
      <c r="CF117" s="52"/>
      <c r="CG117" s="22"/>
      <c r="CH117" s="23"/>
      <c r="CI117" s="22" t="n">
        <v>0</v>
      </c>
      <c r="CJ117" s="53" t="n">
        <f aca="false">CI117</f>
        <v>0</v>
      </c>
      <c r="CK117" s="22"/>
      <c r="CL117" s="52"/>
      <c r="CM117" s="22" t="n">
        <v>0</v>
      </c>
      <c r="CN117" s="53" t="n">
        <f aca="false">CM117</f>
        <v>0</v>
      </c>
      <c r="CO117" s="26" t="n">
        <f aca="false">H117+J117+L117+N117+P117+R117+T117+V117+X117+Z117+AB117+AD117+AF117+AH117+AJ117+AL117+AN117+AP117+AR117+AT117+AV117+AX117+AZ117+BB117+BD117+BF117+BH117+BJ117+BL117+BN117+BP117+BR117+BT117+BV117+BX117+BZ117+CB117+CD117+CF117+CH117+CJ117+CL117+CN117</f>
        <v>61</v>
      </c>
    </row>
    <row r="118" customFormat="false" ht="56.25" hidden="false" customHeight="true" outlineLevel="0" collapsed="false">
      <c r="A118" s="7" t="n">
        <v>96</v>
      </c>
      <c r="B118" s="21" t="s">
        <v>530</v>
      </c>
      <c r="C118" s="42" t="s">
        <v>531</v>
      </c>
      <c r="D118" s="42" t="s">
        <v>532</v>
      </c>
      <c r="E118" s="21" t="s">
        <v>59</v>
      </c>
      <c r="F118" s="21" t="s">
        <v>96</v>
      </c>
      <c r="G118" s="22"/>
      <c r="H118" s="23"/>
      <c r="I118" s="22"/>
      <c r="J118" s="23"/>
      <c r="K118" s="50"/>
      <c r="L118" s="50"/>
      <c r="M118" s="50"/>
      <c r="N118" s="50"/>
      <c r="O118" s="50"/>
      <c r="P118" s="50"/>
      <c r="Q118" s="50"/>
      <c r="R118" s="50"/>
      <c r="S118" s="22" t="n">
        <v>0</v>
      </c>
      <c r="T118" s="23" t="n">
        <v>0</v>
      </c>
      <c r="U118" s="22" t="n">
        <v>0</v>
      </c>
      <c r="V118" s="23" t="n">
        <f aca="false">U118*2</f>
        <v>0</v>
      </c>
      <c r="W118" s="50"/>
      <c r="X118" s="50"/>
      <c r="Y118" s="50"/>
      <c r="Z118" s="50"/>
      <c r="AA118" s="12" t="n">
        <v>0</v>
      </c>
      <c r="AB118" s="11" t="n">
        <f aca="false">IF(AA118&lt;51%,0,IF(AA118&lt;61%,5,IF(AA118&lt;71%,7,9)))</f>
        <v>0</v>
      </c>
      <c r="AC118" s="56"/>
      <c r="AD118" s="23"/>
      <c r="AE118" s="51"/>
      <c r="AF118" s="11"/>
      <c r="AG118" s="51"/>
      <c r="AH118" s="11"/>
      <c r="AI118" s="12" t="n">
        <v>0</v>
      </c>
      <c r="AJ118" s="11" t="n">
        <f aca="false">IF(AI118&lt;100%,0,5)</f>
        <v>0</v>
      </c>
      <c r="AK118" s="22"/>
      <c r="AL118" s="23"/>
      <c r="AM118" s="22"/>
      <c r="AN118" s="23"/>
      <c r="AO118" s="22"/>
      <c r="AP118" s="23"/>
      <c r="AQ118" s="22"/>
      <c r="AR118" s="23"/>
      <c r="AS118" s="22" t="n">
        <v>0</v>
      </c>
      <c r="AT118" s="23" t="n">
        <v>0</v>
      </c>
      <c r="AU118" s="22" t="n">
        <v>0</v>
      </c>
      <c r="AV118" s="23"/>
      <c r="AW118" s="22"/>
      <c r="AX118" s="23"/>
      <c r="AY118" s="22"/>
      <c r="AZ118" s="23"/>
      <c r="BA118" s="22"/>
      <c r="BB118" s="23"/>
      <c r="BC118" s="22"/>
      <c r="BD118" s="23"/>
      <c r="BE118" s="22" t="n">
        <v>0</v>
      </c>
      <c r="BF118" s="23" t="n">
        <f aca="false">BE118*1</f>
        <v>0</v>
      </c>
      <c r="BG118" s="22" t="n">
        <v>0</v>
      </c>
      <c r="BH118" s="23" t="n">
        <f aca="false">BG118*1</f>
        <v>0</v>
      </c>
      <c r="BI118" s="22" t="n">
        <v>0</v>
      </c>
      <c r="BJ118" s="23" t="n">
        <f aca="false">BI118*2</f>
        <v>0</v>
      </c>
      <c r="BK118" s="22" t="n">
        <v>0</v>
      </c>
      <c r="BL118" s="23" t="n">
        <f aca="false">BK118*0.5</f>
        <v>0</v>
      </c>
      <c r="BM118" s="22" t="n">
        <v>0</v>
      </c>
      <c r="BN118" s="23" t="n">
        <v>0</v>
      </c>
      <c r="BO118" s="22"/>
      <c r="BP118" s="52"/>
      <c r="BQ118" s="22"/>
      <c r="BR118" s="52"/>
      <c r="BS118" s="22"/>
      <c r="BT118" s="23"/>
      <c r="BU118" s="22"/>
      <c r="BV118" s="52"/>
      <c r="BW118" s="22"/>
      <c r="BX118" s="23"/>
      <c r="BY118" s="55"/>
      <c r="BZ118" s="23"/>
      <c r="CA118" s="55"/>
      <c r="CB118" s="23"/>
      <c r="CC118" s="22"/>
      <c r="CD118" s="52"/>
      <c r="CE118" s="22"/>
      <c r="CF118" s="52"/>
      <c r="CG118" s="22"/>
      <c r="CH118" s="23"/>
      <c r="CI118" s="22" t="n">
        <v>0</v>
      </c>
      <c r="CJ118" s="53" t="n">
        <f aca="false">CI118</f>
        <v>0</v>
      </c>
      <c r="CK118" s="22"/>
      <c r="CL118" s="52"/>
      <c r="CM118" s="22" t="n">
        <v>0</v>
      </c>
      <c r="CN118" s="53" t="n">
        <f aca="false">CM118</f>
        <v>0</v>
      </c>
      <c r="CO118" s="26" t="n">
        <f aca="false">H118+J118+L118+N118+P118+R118+T118+V118+X118+Z118+AB118+AD118+AF118+AH118+AJ118+AL118+AN118+AP118+AR118+AT118+AV118+AX118+AZ118+BB118+BD118+BF118+BH118+BJ118+BL118+BN118+BP118+BR118+BT118+BV118+BX118+BZ118+CB118+CD118+CF118+CH118+CJ118+CL118+CN118</f>
        <v>0</v>
      </c>
    </row>
    <row r="119" customFormat="false" ht="56.25" hidden="false" customHeight="true" outlineLevel="0" collapsed="false">
      <c r="A119" s="39" t="n">
        <v>3</v>
      </c>
      <c r="B119" s="42" t="s">
        <v>533</v>
      </c>
      <c r="C119" s="42" t="s">
        <v>534</v>
      </c>
      <c r="D119" s="42" t="s">
        <v>535</v>
      </c>
      <c r="E119" s="42" t="s">
        <v>59</v>
      </c>
      <c r="F119" s="42" t="s">
        <v>60</v>
      </c>
      <c r="G119" s="22"/>
      <c r="H119" s="23"/>
      <c r="I119" s="22"/>
      <c r="J119" s="23"/>
      <c r="K119" s="50"/>
      <c r="L119" s="50"/>
      <c r="M119" s="50"/>
      <c r="N119" s="50"/>
      <c r="O119" s="50"/>
      <c r="P119" s="50"/>
      <c r="Q119" s="50"/>
      <c r="R119" s="50"/>
      <c r="S119" s="22" t="n">
        <v>0</v>
      </c>
      <c r="T119" s="23" t="n">
        <v>0</v>
      </c>
      <c r="U119" s="22" t="n">
        <v>0</v>
      </c>
      <c r="V119" s="23" t="n">
        <f aca="false">U119*2</f>
        <v>0</v>
      </c>
      <c r="W119" s="50"/>
      <c r="X119" s="50"/>
      <c r="Y119" s="50"/>
      <c r="Z119" s="50"/>
      <c r="AA119" s="12" t="n">
        <v>0.649</v>
      </c>
      <c r="AB119" s="11" t="n">
        <f aca="false">IF(AA119&lt;51%,0,IF(AA119&lt;61%,5,IF(AA119&lt;71%,7,9)))</f>
        <v>7</v>
      </c>
      <c r="AC119" s="24" t="n">
        <v>1</v>
      </c>
      <c r="AD119" s="23" t="n">
        <v>10</v>
      </c>
      <c r="AE119" s="51" t="s">
        <v>536</v>
      </c>
      <c r="AF119" s="11" t="n">
        <v>5.15</v>
      </c>
      <c r="AG119" s="51"/>
      <c r="AH119" s="11"/>
      <c r="AI119" s="12" t="n">
        <v>1</v>
      </c>
      <c r="AJ119" s="11" t="n">
        <f aca="false">IF(AI119&lt;100%,0,5)</f>
        <v>5</v>
      </c>
      <c r="AK119" s="22"/>
      <c r="AL119" s="23"/>
      <c r="AM119" s="22"/>
      <c r="AN119" s="23"/>
      <c r="AO119" s="22"/>
      <c r="AP119" s="23" t="n">
        <v>3</v>
      </c>
      <c r="AQ119" s="22"/>
      <c r="AR119" s="23"/>
      <c r="AS119" s="22" t="n">
        <v>0</v>
      </c>
      <c r="AT119" s="23" t="n">
        <v>0</v>
      </c>
      <c r="AU119" s="22" t="n">
        <v>0</v>
      </c>
      <c r="AV119" s="23" t="n">
        <v>0</v>
      </c>
      <c r="AW119" s="22"/>
      <c r="AX119" s="23"/>
      <c r="AY119" s="22"/>
      <c r="AZ119" s="23"/>
      <c r="BA119" s="22"/>
      <c r="BB119" s="23"/>
      <c r="BC119" s="22"/>
      <c r="BD119" s="23"/>
      <c r="BE119" s="22" t="n">
        <v>2</v>
      </c>
      <c r="BF119" s="23" t="n">
        <f aca="false">BE119*1</f>
        <v>2</v>
      </c>
      <c r="BG119" s="22" t="n">
        <v>0</v>
      </c>
      <c r="BH119" s="23" t="n">
        <f aca="false">BG119*1</f>
        <v>0</v>
      </c>
      <c r="BI119" s="22" t="n">
        <v>0</v>
      </c>
      <c r="BJ119" s="23" t="n">
        <f aca="false">BI119*2</f>
        <v>0</v>
      </c>
      <c r="BK119" s="22" t="n">
        <v>0</v>
      </c>
      <c r="BL119" s="23" t="n">
        <f aca="false">BK119*0.5</f>
        <v>0</v>
      </c>
      <c r="BM119" s="22" t="n">
        <v>0</v>
      </c>
      <c r="BN119" s="23" t="n">
        <v>0</v>
      </c>
      <c r="BO119" s="22"/>
      <c r="BP119" s="52"/>
      <c r="BQ119" s="22"/>
      <c r="BR119" s="52"/>
      <c r="BS119" s="22"/>
      <c r="BT119" s="23"/>
      <c r="BU119" s="22"/>
      <c r="BV119" s="52"/>
      <c r="BW119" s="59"/>
      <c r="BX119" s="23" t="n">
        <v>2</v>
      </c>
      <c r="BY119" s="55"/>
      <c r="BZ119" s="23"/>
      <c r="CA119" s="55"/>
      <c r="CB119" s="23"/>
      <c r="CC119" s="22"/>
      <c r="CD119" s="52"/>
      <c r="CE119" s="22"/>
      <c r="CF119" s="52"/>
      <c r="CG119" s="22"/>
      <c r="CH119" s="23"/>
      <c r="CI119" s="22" t="n">
        <v>0</v>
      </c>
      <c r="CJ119" s="23" t="n">
        <f aca="false">CI119</f>
        <v>0</v>
      </c>
      <c r="CK119" s="22"/>
      <c r="CL119" s="52"/>
      <c r="CM119" s="22" t="n">
        <v>0</v>
      </c>
      <c r="CN119" s="23" t="n">
        <f aca="false">CM119</f>
        <v>0</v>
      </c>
      <c r="CO119" s="26" t="n">
        <f aca="false">H119+J119+L119+N119+P119+R119+T119+V119+X119+Z119+AB119+AD119+AF119+AH119+AJ119+AL119+AN119+AP119+AR119+AT119+AV119+AX119+AZ119+BB119+BD119+BF119+BH119+BJ119+BL119+BN119+BP119+BR119+BT119+BV119+BX119+BZ119+CB119+CD119+CF119+CH119+CJ119+CL119+CN119</f>
        <v>34.15</v>
      </c>
    </row>
    <row r="120" customFormat="false" ht="56.25" hidden="false" customHeight="true" outlineLevel="0" collapsed="false">
      <c r="A120" s="7" t="n">
        <v>162</v>
      </c>
      <c r="B120" s="21" t="s">
        <v>537</v>
      </c>
      <c r="C120" s="42" t="s">
        <v>110</v>
      </c>
      <c r="D120" s="42" t="s">
        <v>111</v>
      </c>
      <c r="E120" s="21" t="s">
        <v>59</v>
      </c>
      <c r="F120" s="21" t="s">
        <v>112</v>
      </c>
      <c r="G120" s="22"/>
      <c r="H120" s="23"/>
      <c r="I120" s="22"/>
      <c r="J120" s="23"/>
      <c r="K120" s="50"/>
      <c r="L120" s="50"/>
      <c r="M120" s="50"/>
      <c r="N120" s="50"/>
      <c r="O120" s="50"/>
      <c r="P120" s="50"/>
      <c r="Q120" s="50"/>
      <c r="R120" s="50"/>
      <c r="S120" s="22" t="n">
        <v>0</v>
      </c>
      <c r="T120" s="23" t="n">
        <v>0</v>
      </c>
      <c r="U120" s="22" t="n">
        <v>0</v>
      </c>
      <c r="V120" s="23" t="n">
        <f aca="false">U120*2</f>
        <v>0</v>
      </c>
      <c r="W120" s="50"/>
      <c r="X120" s="50"/>
      <c r="Y120" s="50"/>
      <c r="Z120" s="50"/>
      <c r="AA120" s="12" t="n">
        <v>0.6741</v>
      </c>
      <c r="AB120" s="11" t="n">
        <f aca="false">IF(AA120&lt;51%,0,IF(AA120&lt;61%,5,IF(AA120&lt;71%,7,9)))</f>
        <v>7</v>
      </c>
      <c r="AC120" s="24" t="n">
        <v>1</v>
      </c>
      <c r="AD120" s="23" t="n">
        <v>10</v>
      </c>
      <c r="AE120" s="51"/>
      <c r="AF120" s="11"/>
      <c r="AG120" s="51" t="s">
        <v>538</v>
      </c>
      <c r="AH120" s="11" t="n">
        <v>4.15</v>
      </c>
      <c r="AI120" s="12" t="n">
        <v>1</v>
      </c>
      <c r="AJ120" s="11" t="n">
        <f aca="false">IF(AI120&lt;100%,0,5)</f>
        <v>5</v>
      </c>
      <c r="AK120" s="22"/>
      <c r="AL120" s="23"/>
      <c r="AM120" s="51"/>
      <c r="AN120" s="11" t="n">
        <v>6.67</v>
      </c>
      <c r="AO120" s="51"/>
      <c r="AP120" s="11" t="n">
        <v>2.33</v>
      </c>
      <c r="AQ120" s="51"/>
      <c r="AR120" s="11"/>
      <c r="AS120" s="22" t="s">
        <v>104</v>
      </c>
      <c r="AT120" s="23" t="n">
        <v>9</v>
      </c>
      <c r="AU120" s="22" t="n">
        <v>0</v>
      </c>
      <c r="AV120" s="23" t="n">
        <v>0</v>
      </c>
      <c r="AW120" s="22"/>
      <c r="AX120" s="23"/>
      <c r="AY120" s="22"/>
      <c r="AZ120" s="23"/>
      <c r="BA120" s="22"/>
      <c r="BB120" s="23"/>
      <c r="BC120" s="22"/>
      <c r="BD120" s="23"/>
      <c r="BE120" s="22" t="n">
        <v>1</v>
      </c>
      <c r="BF120" s="23" t="n">
        <f aca="false">BE120*1</f>
        <v>1</v>
      </c>
      <c r="BG120" s="22" t="n">
        <v>0</v>
      </c>
      <c r="BH120" s="23" t="n">
        <f aca="false">BG120*1</f>
        <v>0</v>
      </c>
      <c r="BI120" s="22" t="n">
        <v>0</v>
      </c>
      <c r="BJ120" s="23" t="n">
        <f aca="false">BI120*2</f>
        <v>0</v>
      </c>
      <c r="BK120" s="22" t="n">
        <v>0</v>
      </c>
      <c r="BL120" s="23" t="n">
        <f aca="false">BK120*0.5</f>
        <v>0</v>
      </c>
      <c r="BM120" s="22" t="n">
        <v>0</v>
      </c>
      <c r="BN120" s="23" t="n">
        <v>0</v>
      </c>
      <c r="BO120" s="22"/>
      <c r="BP120" s="52"/>
      <c r="BQ120" s="22"/>
      <c r="BR120" s="52"/>
      <c r="BS120" s="22"/>
      <c r="BT120" s="23"/>
      <c r="BU120" s="22"/>
      <c r="BV120" s="52"/>
      <c r="BW120" s="22"/>
      <c r="BX120" s="23"/>
      <c r="BY120" s="55"/>
      <c r="BZ120" s="23"/>
      <c r="CA120" s="55"/>
      <c r="CB120" s="23"/>
      <c r="CC120" s="22"/>
      <c r="CD120" s="52"/>
      <c r="CE120" s="22"/>
      <c r="CF120" s="52"/>
      <c r="CG120" s="22"/>
      <c r="CH120" s="23"/>
      <c r="CI120" s="22" t="n">
        <v>0</v>
      </c>
      <c r="CJ120" s="53" t="n">
        <f aca="false">CI120</f>
        <v>0</v>
      </c>
      <c r="CK120" s="22"/>
      <c r="CL120" s="52"/>
      <c r="CM120" s="22" t="n">
        <v>0</v>
      </c>
      <c r="CN120" s="53" t="n">
        <f aca="false">CM120</f>
        <v>0</v>
      </c>
      <c r="CO120" s="26" t="n">
        <f aca="false">H120+J120+L120+N120+P120+R120+T120+V120+X120+Z120+AB120+AD120+AF120+AH120+AJ120+AL120+AN120+AP120+AR120+AT120+AV120+AX120+AZ120+BB120+BD120+BF120+BH120+BJ120+BL120+BN120+BP120+BR120+BT120+BV120+BX120+BZ120+CB120+CD120+CF120+CH120+CJ120+CL120+CN120</f>
        <v>45.15</v>
      </c>
    </row>
    <row r="121" customFormat="false" ht="56.25" hidden="false" customHeight="true" outlineLevel="0" collapsed="false">
      <c r="A121" s="7" t="n">
        <v>163</v>
      </c>
      <c r="B121" s="21" t="s">
        <v>539</v>
      </c>
      <c r="C121" s="42" t="s">
        <v>540</v>
      </c>
      <c r="D121" s="42" t="s">
        <v>541</v>
      </c>
      <c r="E121" s="21" t="s">
        <v>59</v>
      </c>
      <c r="F121" s="21" t="s">
        <v>112</v>
      </c>
      <c r="G121" s="22"/>
      <c r="H121" s="23"/>
      <c r="I121" s="22"/>
      <c r="J121" s="23"/>
      <c r="K121" s="50"/>
      <c r="L121" s="50"/>
      <c r="M121" s="50"/>
      <c r="N121" s="50"/>
      <c r="O121" s="50"/>
      <c r="P121" s="50"/>
      <c r="Q121" s="50"/>
      <c r="R121" s="50"/>
      <c r="S121" s="22" t="n">
        <v>0</v>
      </c>
      <c r="T121" s="23" t="n">
        <v>0</v>
      </c>
      <c r="U121" s="22" t="n">
        <v>0</v>
      </c>
      <c r="V121" s="23" t="n">
        <f aca="false">U121*2</f>
        <v>0</v>
      </c>
      <c r="W121" s="50"/>
      <c r="X121" s="50"/>
      <c r="Y121" s="50"/>
      <c r="Z121" s="50"/>
      <c r="AA121" s="12" t="n">
        <v>0.5294</v>
      </c>
      <c r="AB121" s="11" t="n">
        <f aca="false">IF(AA121&lt;51%,0,IF(AA121&lt;61%,5,IF(AA121&lt;71%,7,9)))</f>
        <v>5</v>
      </c>
      <c r="AC121" s="24" t="n">
        <v>1</v>
      </c>
      <c r="AD121" s="23" t="n">
        <v>10</v>
      </c>
      <c r="AE121" s="51"/>
      <c r="AF121" s="11"/>
      <c r="AG121" s="51" t="s">
        <v>542</v>
      </c>
      <c r="AH121" s="11" t="n">
        <v>4.05</v>
      </c>
      <c r="AI121" s="12" t="n">
        <v>1</v>
      </c>
      <c r="AJ121" s="11" t="n">
        <f aca="false">IF(AI121&lt;100%,0,5)</f>
        <v>5</v>
      </c>
      <c r="AK121" s="22"/>
      <c r="AL121" s="23"/>
      <c r="AM121" s="51"/>
      <c r="AN121" s="11"/>
      <c r="AO121" s="51"/>
      <c r="AP121" s="11"/>
      <c r="AQ121" s="51"/>
      <c r="AR121" s="11"/>
      <c r="AS121" s="22" t="n">
        <v>0</v>
      </c>
      <c r="AT121" s="23" t="n">
        <v>0</v>
      </c>
      <c r="AU121" s="22" t="n">
        <v>0</v>
      </c>
      <c r="AV121" s="23"/>
      <c r="AW121" s="22"/>
      <c r="AX121" s="23"/>
      <c r="AY121" s="22"/>
      <c r="AZ121" s="23"/>
      <c r="BA121" s="22"/>
      <c r="BB121" s="23"/>
      <c r="BC121" s="22"/>
      <c r="BD121" s="23"/>
      <c r="BE121" s="22" t="n">
        <v>0</v>
      </c>
      <c r="BF121" s="23" t="n">
        <f aca="false">BE121*1</f>
        <v>0</v>
      </c>
      <c r="BG121" s="22" t="n">
        <v>0</v>
      </c>
      <c r="BH121" s="23" t="n">
        <f aca="false">BG121*1</f>
        <v>0</v>
      </c>
      <c r="BI121" s="22" t="n">
        <v>0</v>
      </c>
      <c r="BJ121" s="23" t="n">
        <f aca="false">BI121*2</f>
        <v>0</v>
      </c>
      <c r="BK121" s="22" t="n">
        <v>0</v>
      </c>
      <c r="BL121" s="23" t="n">
        <f aca="false">BK121*0.5</f>
        <v>0</v>
      </c>
      <c r="BM121" s="22" t="n">
        <v>0</v>
      </c>
      <c r="BN121" s="23" t="n">
        <v>0</v>
      </c>
      <c r="BO121" s="22"/>
      <c r="BP121" s="52"/>
      <c r="BQ121" s="22"/>
      <c r="BR121" s="52"/>
      <c r="BS121" s="22"/>
      <c r="BT121" s="23"/>
      <c r="BU121" s="22"/>
      <c r="BV121" s="52"/>
      <c r="BW121" s="22"/>
      <c r="BX121" s="23"/>
      <c r="BY121" s="55"/>
      <c r="BZ121" s="23"/>
      <c r="CA121" s="55"/>
      <c r="CB121" s="23"/>
      <c r="CC121" s="22"/>
      <c r="CD121" s="52"/>
      <c r="CE121" s="22"/>
      <c r="CF121" s="52"/>
      <c r="CG121" s="22"/>
      <c r="CH121" s="23"/>
      <c r="CI121" s="22" t="n">
        <v>0</v>
      </c>
      <c r="CJ121" s="53" t="n">
        <f aca="false">CI121</f>
        <v>0</v>
      </c>
      <c r="CK121" s="22"/>
      <c r="CL121" s="52"/>
      <c r="CM121" s="22" t="n">
        <v>0</v>
      </c>
      <c r="CN121" s="53" t="n">
        <f aca="false">CM121</f>
        <v>0</v>
      </c>
      <c r="CO121" s="26" t="n">
        <f aca="false">H121+J121+L121+N121+P121+R121+T121+V121+X121+Z121+AB121+AD121+AF121+AH121+AJ121+AL121+AN121+AP121+AR121+AT121+AV121+AX121+AZ121+BB121+BD121+BF121+BH121+BJ121+BL121+BN121+BP121+BR121+BT121+BV121+BX121+BZ121+CB121+CD121+CF121+CH121+CJ121+CL121+CN121</f>
        <v>24.05</v>
      </c>
    </row>
    <row r="122" customFormat="false" ht="56.25" hidden="false" customHeight="true" outlineLevel="0" collapsed="false">
      <c r="A122" s="7" t="n">
        <v>23</v>
      </c>
      <c r="B122" s="21" t="s">
        <v>543</v>
      </c>
      <c r="C122" s="42" t="s">
        <v>544</v>
      </c>
      <c r="D122" s="42" t="s">
        <v>545</v>
      </c>
      <c r="E122" s="21" t="s">
        <v>59</v>
      </c>
      <c r="F122" s="21" t="s">
        <v>64</v>
      </c>
      <c r="G122" s="22"/>
      <c r="H122" s="23"/>
      <c r="I122" s="22"/>
      <c r="J122" s="23" t="n">
        <v>9</v>
      </c>
      <c r="K122" s="50"/>
      <c r="L122" s="50"/>
      <c r="M122" s="50"/>
      <c r="N122" s="50"/>
      <c r="O122" s="50"/>
      <c r="P122" s="50"/>
      <c r="Q122" s="50"/>
      <c r="R122" s="50"/>
      <c r="S122" s="22" t="n">
        <v>1</v>
      </c>
      <c r="T122" s="23" t="n">
        <v>10</v>
      </c>
      <c r="U122" s="22" t="n">
        <v>0</v>
      </c>
      <c r="V122" s="23" t="n">
        <f aca="false">U122*2</f>
        <v>0</v>
      </c>
      <c r="W122" s="50"/>
      <c r="X122" s="50"/>
      <c r="Y122" s="50"/>
      <c r="Z122" s="50"/>
      <c r="AA122" s="12" t="n">
        <v>0.815</v>
      </c>
      <c r="AB122" s="11" t="n">
        <f aca="false">IF(AA122&lt;51%,0,IF(AA122&lt;61%,5,IF(AA122&lt;71%,7,9)))</f>
        <v>9</v>
      </c>
      <c r="AC122" s="24" t="n">
        <v>1</v>
      </c>
      <c r="AD122" s="23" t="n">
        <v>10</v>
      </c>
      <c r="AE122" s="51" t="s">
        <v>546</v>
      </c>
      <c r="AF122" s="11" t="n">
        <v>11.3</v>
      </c>
      <c r="AG122" s="51"/>
      <c r="AH122" s="11"/>
      <c r="AI122" s="12" t="n">
        <v>0</v>
      </c>
      <c r="AJ122" s="11" t="n">
        <f aca="false">IF(AI122&lt;100%,0,5)</f>
        <v>0</v>
      </c>
      <c r="AK122" s="22"/>
      <c r="AL122" s="23"/>
      <c r="AM122" s="51"/>
      <c r="AN122" s="11"/>
      <c r="AO122" s="51"/>
      <c r="AP122" s="11" t="n">
        <v>4</v>
      </c>
      <c r="AQ122" s="51"/>
      <c r="AR122" s="11"/>
      <c r="AS122" s="22" t="n">
        <v>0</v>
      </c>
      <c r="AT122" s="23" t="n">
        <v>0</v>
      </c>
      <c r="AU122" s="22" t="n">
        <v>385320</v>
      </c>
      <c r="AV122" s="23" t="n">
        <v>7</v>
      </c>
      <c r="AW122" s="22"/>
      <c r="AX122" s="23"/>
      <c r="AY122" s="22"/>
      <c r="AZ122" s="23"/>
      <c r="BA122" s="22"/>
      <c r="BB122" s="23"/>
      <c r="BC122" s="22"/>
      <c r="BD122" s="23"/>
      <c r="BE122" s="22" t="n">
        <v>1</v>
      </c>
      <c r="BF122" s="23" t="n">
        <f aca="false">BE122*1</f>
        <v>1</v>
      </c>
      <c r="BG122" s="22" t="n">
        <v>0</v>
      </c>
      <c r="BH122" s="23" t="n">
        <f aca="false">BG122*1</f>
        <v>0</v>
      </c>
      <c r="BI122" s="22" t="n">
        <v>0</v>
      </c>
      <c r="BJ122" s="23" t="n">
        <f aca="false">BI122*2</f>
        <v>0</v>
      </c>
      <c r="BK122" s="22" t="n">
        <v>2</v>
      </c>
      <c r="BL122" s="23" t="n">
        <f aca="false">BK122*0.5</f>
        <v>1</v>
      </c>
      <c r="BM122" s="22" t="n">
        <v>0</v>
      </c>
      <c r="BN122" s="23" t="n">
        <v>0</v>
      </c>
      <c r="BO122" s="22"/>
      <c r="BP122" s="52"/>
      <c r="BQ122" s="22"/>
      <c r="BR122" s="52"/>
      <c r="BS122" s="22"/>
      <c r="BT122" s="23"/>
      <c r="BU122" s="22"/>
      <c r="BV122" s="52"/>
      <c r="BW122" s="59"/>
      <c r="BX122" s="23" t="n">
        <v>2</v>
      </c>
      <c r="BY122" s="55"/>
      <c r="BZ122" s="23" t="n">
        <v>20</v>
      </c>
      <c r="CA122" s="55"/>
      <c r="CB122" s="23"/>
      <c r="CC122" s="22"/>
      <c r="CD122" s="52"/>
      <c r="CE122" s="22"/>
      <c r="CF122" s="52"/>
      <c r="CG122" s="22" t="s">
        <v>472</v>
      </c>
      <c r="CH122" s="23" t="n">
        <v>16</v>
      </c>
      <c r="CI122" s="22" t="n">
        <v>9</v>
      </c>
      <c r="CJ122" s="23" t="n">
        <v>9</v>
      </c>
      <c r="CK122" s="22"/>
      <c r="CL122" s="52"/>
      <c r="CM122" s="22" t="n">
        <v>15</v>
      </c>
      <c r="CN122" s="53" t="n">
        <f aca="false">CM122</f>
        <v>15</v>
      </c>
      <c r="CO122" s="26" t="n">
        <f aca="false">H122+J122+L122+N122+P122+R122+T122+V122+X122+Z122+AB122+AD122+AF122+AH122+AJ122+AL122+AN122+AP122+AR122+AT122+AV122+AX122+AZ122+BB122+BD122+BF122+BH122+BJ122+BL122+BN122+BP122+BR122+BT122+BV122+BX122+BZ122+CB122+CD122+CF122+CH122+CJ122+CL122+CN122</f>
        <v>124.3</v>
      </c>
    </row>
    <row r="123" customFormat="false" ht="56.25" hidden="false" customHeight="true" outlineLevel="0" collapsed="false">
      <c r="A123" s="7" t="n">
        <v>70</v>
      </c>
      <c r="B123" s="21" t="s">
        <v>547</v>
      </c>
      <c r="C123" s="42" t="s">
        <v>548</v>
      </c>
      <c r="D123" s="42" t="s">
        <v>549</v>
      </c>
      <c r="E123" s="21" t="s">
        <v>83</v>
      </c>
      <c r="F123" s="21" t="s">
        <v>84</v>
      </c>
      <c r="G123" s="22"/>
      <c r="H123" s="23"/>
      <c r="I123" s="22"/>
      <c r="J123" s="23"/>
      <c r="K123" s="50"/>
      <c r="L123" s="50"/>
      <c r="M123" s="50"/>
      <c r="N123" s="50"/>
      <c r="O123" s="50"/>
      <c r="P123" s="50"/>
      <c r="Q123" s="50"/>
      <c r="R123" s="50"/>
      <c r="S123" s="22" t="n">
        <v>0</v>
      </c>
      <c r="T123" s="23" t="n">
        <v>0</v>
      </c>
      <c r="U123" s="22" t="n">
        <v>0</v>
      </c>
      <c r="V123" s="23" t="n">
        <f aca="false">U123*2</f>
        <v>0</v>
      </c>
      <c r="W123" s="50"/>
      <c r="X123" s="50"/>
      <c r="Y123" s="50"/>
      <c r="Z123" s="50"/>
      <c r="AA123" s="12" t="n">
        <v>0.83</v>
      </c>
      <c r="AB123" s="11" t="n">
        <f aca="false">IF(AA123&lt;51%,0,IF(AA123&lt;61%,5,IF(AA123&lt;71%,7,9)))</f>
        <v>9</v>
      </c>
      <c r="AC123" s="24" t="n">
        <v>1</v>
      </c>
      <c r="AD123" s="23" t="n">
        <v>10</v>
      </c>
      <c r="AE123" s="51"/>
      <c r="AF123" s="11"/>
      <c r="AG123" s="51"/>
      <c r="AH123" s="11"/>
      <c r="AI123" s="12" t="n">
        <v>0</v>
      </c>
      <c r="AJ123" s="11" t="n">
        <f aca="false">IF(AI123&lt;100%,0,5)</f>
        <v>0</v>
      </c>
      <c r="AK123" s="22"/>
      <c r="AL123" s="23"/>
      <c r="AM123" s="51"/>
      <c r="AN123" s="11" t="n">
        <v>20</v>
      </c>
      <c r="AO123" s="51"/>
      <c r="AP123" s="11" t="n">
        <v>4.67</v>
      </c>
      <c r="AQ123" s="51"/>
      <c r="AR123" s="11"/>
      <c r="AS123" s="22" t="n">
        <v>0</v>
      </c>
      <c r="AT123" s="23" t="n">
        <v>0</v>
      </c>
      <c r="AU123" s="22" t="n">
        <v>0</v>
      </c>
      <c r="AV123" s="23" t="n">
        <v>0</v>
      </c>
      <c r="AW123" s="22"/>
      <c r="AX123" s="23"/>
      <c r="AY123" s="22"/>
      <c r="AZ123" s="23"/>
      <c r="BA123" s="22"/>
      <c r="BB123" s="23"/>
      <c r="BC123" s="22"/>
      <c r="BD123" s="23"/>
      <c r="BE123" s="22" t="n">
        <v>0</v>
      </c>
      <c r="BF123" s="23" t="n">
        <f aca="false">BE123*1</f>
        <v>0</v>
      </c>
      <c r="BG123" s="22" t="n">
        <v>0</v>
      </c>
      <c r="BH123" s="23" t="n">
        <f aca="false">BG123*1</f>
        <v>0</v>
      </c>
      <c r="BI123" s="22" t="n">
        <v>0</v>
      </c>
      <c r="BJ123" s="23" t="n">
        <f aca="false">BI123*2</f>
        <v>0</v>
      </c>
      <c r="BK123" s="22" t="n">
        <v>0</v>
      </c>
      <c r="BL123" s="23" t="n">
        <f aca="false">BK123*0.5</f>
        <v>0</v>
      </c>
      <c r="BM123" s="22" t="n">
        <v>0</v>
      </c>
      <c r="BN123" s="23" t="n">
        <v>0</v>
      </c>
      <c r="BO123" s="22"/>
      <c r="BP123" s="52"/>
      <c r="BQ123" s="22"/>
      <c r="BR123" s="52"/>
      <c r="BS123" s="22"/>
      <c r="BT123" s="23"/>
      <c r="BU123" s="22"/>
      <c r="BV123" s="52"/>
      <c r="BW123" s="22"/>
      <c r="BX123" s="23"/>
      <c r="BY123" s="22"/>
      <c r="BZ123" s="52"/>
      <c r="CA123" s="22"/>
      <c r="CB123" s="23" t="n">
        <v>21</v>
      </c>
      <c r="CC123" s="22"/>
      <c r="CD123" s="52"/>
      <c r="CE123" s="22"/>
      <c r="CF123" s="52"/>
      <c r="CG123" s="22"/>
      <c r="CH123" s="23"/>
      <c r="CI123" s="22" t="n">
        <v>0</v>
      </c>
      <c r="CJ123" s="53" t="n">
        <f aca="false">CI123</f>
        <v>0</v>
      </c>
      <c r="CK123" s="22"/>
      <c r="CL123" s="52"/>
      <c r="CM123" s="22" t="n">
        <v>0</v>
      </c>
      <c r="CN123" s="53" t="n">
        <f aca="false">CM123</f>
        <v>0</v>
      </c>
      <c r="CO123" s="26" t="n">
        <f aca="false">H123+J123+L123+N123+P123+R123+T123+V123+X123+Z123+AB123+AD123+AF123+AH123+AJ123+AL123+AN123+AP123+AR123+AT123+AV123+AX123+AZ123+BB123+BD123+BF123+BH123+BJ123+BL123+BN123+BP123+BR123+BT123+BV123+BX123+BZ123+CB123+CD123+CF123+CH123+CJ123+CL123+CN123</f>
        <v>64.67</v>
      </c>
    </row>
    <row r="124" customFormat="false" ht="56.25" hidden="false" customHeight="true" outlineLevel="0" collapsed="false">
      <c r="A124" s="7" t="n">
        <v>111</v>
      </c>
      <c r="B124" s="21" t="s">
        <v>550</v>
      </c>
      <c r="C124" s="42" t="s">
        <v>551</v>
      </c>
      <c r="D124" s="42" t="s">
        <v>552</v>
      </c>
      <c r="E124" s="21" t="s">
        <v>59</v>
      </c>
      <c r="F124" s="21" t="s">
        <v>100</v>
      </c>
      <c r="G124" s="22"/>
      <c r="H124" s="23"/>
      <c r="I124" s="22"/>
      <c r="J124" s="23" t="n">
        <v>8</v>
      </c>
      <c r="K124" s="50"/>
      <c r="L124" s="50"/>
      <c r="M124" s="50"/>
      <c r="N124" s="50"/>
      <c r="O124" s="50"/>
      <c r="P124" s="50"/>
      <c r="Q124" s="50"/>
      <c r="R124" s="50"/>
      <c r="S124" s="22" t="n">
        <v>0</v>
      </c>
      <c r="T124" s="23" t="n">
        <v>0</v>
      </c>
      <c r="U124" s="22" t="n">
        <v>0</v>
      </c>
      <c r="V124" s="23" t="n">
        <f aca="false">U124*2</f>
        <v>0</v>
      </c>
      <c r="W124" s="50"/>
      <c r="X124" s="50"/>
      <c r="Y124" s="50"/>
      <c r="Z124" s="50"/>
      <c r="AA124" s="12" t="n">
        <v>0.923</v>
      </c>
      <c r="AB124" s="11" t="n">
        <f aca="false">IF(AA124&lt;51%,0,IF(AA124&lt;61%,5,IF(AA124&lt;71%,7,9)))</f>
        <v>9</v>
      </c>
      <c r="AC124" s="24" t="n">
        <v>1</v>
      </c>
      <c r="AD124" s="23" t="n">
        <v>10</v>
      </c>
      <c r="AE124" s="51"/>
      <c r="AF124" s="11"/>
      <c r="AG124" s="51"/>
      <c r="AH124" s="11"/>
      <c r="AI124" s="12" t="n">
        <v>1</v>
      </c>
      <c r="AJ124" s="11" t="n">
        <f aca="false">IF(AI124&lt;100%,0,5)</f>
        <v>5</v>
      </c>
      <c r="AK124" s="22"/>
      <c r="AL124" s="23"/>
      <c r="AM124" s="51"/>
      <c r="AN124" s="11"/>
      <c r="AO124" s="51"/>
      <c r="AP124" s="11" t="n">
        <v>2</v>
      </c>
      <c r="AQ124" s="51"/>
      <c r="AR124" s="11"/>
      <c r="AS124" s="22" t="n">
        <v>0</v>
      </c>
      <c r="AT124" s="23" t="n">
        <v>0</v>
      </c>
      <c r="AU124" s="22" t="n">
        <v>0</v>
      </c>
      <c r="AV124" s="23"/>
      <c r="AW124" s="22"/>
      <c r="AX124" s="23"/>
      <c r="AY124" s="22"/>
      <c r="AZ124" s="23"/>
      <c r="BA124" s="22"/>
      <c r="BB124" s="23"/>
      <c r="BC124" s="22"/>
      <c r="BD124" s="23"/>
      <c r="BE124" s="22" t="n">
        <v>0</v>
      </c>
      <c r="BF124" s="23" t="n">
        <f aca="false">BE124*1</f>
        <v>0</v>
      </c>
      <c r="BG124" s="22" t="n">
        <v>0</v>
      </c>
      <c r="BH124" s="23" t="n">
        <f aca="false">BG124*1</f>
        <v>0</v>
      </c>
      <c r="BI124" s="22" t="n">
        <v>0</v>
      </c>
      <c r="BJ124" s="23" t="n">
        <f aca="false">BI124*2</f>
        <v>0</v>
      </c>
      <c r="BK124" s="22" t="n">
        <v>0</v>
      </c>
      <c r="BL124" s="23" t="n">
        <f aca="false">BK124*0.5</f>
        <v>0</v>
      </c>
      <c r="BM124" s="22" t="n">
        <v>0</v>
      </c>
      <c r="BN124" s="23" t="n">
        <v>0</v>
      </c>
      <c r="BO124" s="22" t="n">
        <v>1</v>
      </c>
      <c r="BP124" s="23" t="n">
        <f aca="false">BO124*2</f>
        <v>2</v>
      </c>
      <c r="BQ124" s="22"/>
      <c r="BR124" s="52"/>
      <c r="BS124" s="22" t="n">
        <v>4</v>
      </c>
      <c r="BT124" s="23" t="n">
        <f aca="false">BS124*2</f>
        <v>8</v>
      </c>
      <c r="BU124" s="22"/>
      <c r="BV124" s="52"/>
      <c r="BW124" s="22"/>
      <c r="BX124" s="23"/>
      <c r="BY124" s="55"/>
      <c r="BZ124" s="23" t="n">
        <v>2</v>
      </c>
      <c r="CA124" s="22"/>
      <c r="CB124" s="23" t="n">
        <v>38</v>
      </c>
      <c r="CC124" s="22"/>
      <c r="CD124" s="52"/>
      <c r="CE124" s="22"/>
      <c r="CF124" s="52"/>
      <c r="CG124" s="22" t="s">
        <v>303</v>
      </c>
      <c r="CH124" s="23" t="n">
        <v>4</v>
      </c>
      <c r="CI124" s="22" t="n">
        <v>0</v>
      </c>
      <c r="CJ124" s="53" t="n">
        <f aca="false">CI124</f>
        <v>0</v>
      </c>
      <c r="CK124" s="22"/>
      <c r="CL124" s="52"/>
      <c r="CM124" s="22" t="n">
        <v>0</v>
      </c>
      <c r="CN124" s="53" t="n">
        <f aca="false">CM124</f>
        <v>0</v>
      </c>
      <c r="CO124" s="26" t="n">
        <f aca="false">H124+J124+L124+N124+P124+R124+T124+V124+X124+Z124+AB124+AD124+AF124+AH124+AJ124+AL124+AN124+AP124+AR124+AT124+AV124+AX124+AZ124+BB124+BD124+BF124+BH124+BJ124+BL124+BN124+BP124+BR124+BT124+BV124+BX124+BZ124+CB124+CD124+CF124+CH124+CJ124+CL124+CN124</f>
        <v>88</v>
      </c>
    </row>
    <row r="125" customFormat="false" ht="56.25" hidden="false" customHeight="true" outlineLevel="0" collapsed="false">
      <c r="A125" s="7" t="n">
        <v>116</v>
      </c>
      <c r="B125" s="62" t="s">
        <v>553</v>
      </c>
      <c r="C125" s="42" t="s">
        <v>554</v>
      </c>
      <c r="D125" s="42" t="s">
        <v>555</v>
      </c>
      <c r="E125" s="21" t="s">
        <v>68</v>
      </c>
      <c r="F125" s="62" t="s">
        <v>102</v>
      </c>
      <c r="G125" s="22"/>
      <c r="H125" s="23"/>
      <c r="I125" s="22"/>
      <c r="J125" s="23" t="n">
        <v>6</v>
      </c>
      <c r="K125" s="50"/>
      <c r="L125" s="57"/>
      <c r="M125" s="50"/>
      <c r="N125" s="57"/>
      <c r="O125" s="50"/>
      <c r="P125" s="50"/>
      <c r="Q125" s="50"/>
      <c r="R125" s="50"/>
      <c r="S125" s="22" t="n">
        <v>0</v>
      </c>
      <c r="T125" s="23" t="n">
        <v>0</v>
      </c>
      <c r="U125" s="22" t="n">
        <v>0</v>
      </c>
      <c r="V125" s="23" t="n">
        <f aca="false">U125*2</f>
        <v>0</v>
      </c>
      <c r="W125" s="50"/>
      <c r="X125" s="50"/>
      <c r="Y125" s="50"/>
      <c r="Z125" s="50"/>
      <c r="AA125" s="12" t="n">
        <v>0</v>
      </c>
      <c r="AB125" s="11" t="n">
        <f aca="false">IF(AA125&lt;51%,0,IF(AA125&lt;61%,5,IF(AA125&lt;71%,7,9)))</f>
        <v>0</v>
      </c>
      <c r="AC125" s="24" t="n">
        <v>1</v>
      </c>
      <c r="AD125" s="54" t="n">
        <v>10</v>
      </c>
      <c r="AE125" s="51" t="s">
        <v>556</v>
      </c>
      <c r="AF125" s="11" t="n">
        <v>4.73</v>
      </c>
      <c r="AG125" s="51"/>
      <c r="AH125" s="11"/>
      <c r="AI125" s="12" t="n">
        <v>1</v>
      </c>
      <c r="AJ125" s="11" t="n">
        <f aca="false">IF(AI125&lt;100%,0,5)</f>
        <v>5</v>
      </c>
      <c r="AK125" s="22"/>
      <c r="AL125" s="23"/>
      <c r="AM125" s="51"/>
      <c r="AN125" s="11" t="n">
        <v>20</v>
      </c>
      <c r="AO125" s="51"/>
      <c r="AP125" s="11" t="n">
        <v>7.9</v>
      </c>
      <c r="AQ125" s="51"/>
      <c r="AR125" s="11"/>
      <c r="AS125" s="22" t="n">
        <v>4150000</v>
      </c>
      <c r="AT125" s="23" t="n">
        <v>82</v>
      </c>
      <c r="AU125" s="22" t="n">
        <v>0</v>
      </c>
      <c r="AV125" s="23"/>
      <c r="AW125" s="22"/>
      <c r="AX125" s="23" t="n">
        <v>6</v>
      </c>
      <c r="AY125" s="22"/>
      <c r="AZ125" s="23"/>
      <c r="BA125" s="22"/>
      <c r="BB125" s="23"/>
      <c r="BC125" s="22"/>
      <c r="BD125" s="23"/>
      <c r="BE125" s="22" t="n">
        <v>0</v>
      </c>
      <c r="BF125" s="23" t="n">
        <f aca="false">BE125*1</f>
        <v>0</v>
      </c>
      <c r="BG125" s="22" t="n">
        <v>0</v>
      </c>
      <c r="BH125" s="23" t="n">
        <f aca="false">BG125*1</f>
        <v>0</v>
      </c>
      <c r="BI125" s="22" t="n">
        <v>2</v>
      </c>
      <c r="BJ125" s="23" t="n">
        <f aca="false">BI125*2</f>
        <v>4</v>
      </c>
      <c r="BK125" s="22" t="n">
        <v>0</v>
      </c>
      <c r="BL125" s="23" t="n">
        <f aca="false">BK125*0.5</f>
        <v>0</v>
      </c>
      <c r="BM125" s="22" t="n">
        <v>0</v>
      </c>
      <c r="BN125" s="23" t="n">
        <v>0</v>
      </c>
      <c r="BO125" s="22"/>
      <c r="BP125" s="52"/>
      <c r="BQ125" s="22"/>
      <c r="BR125" s="52"/>
      <c r="BS125" s="22"/>
      <c r="BT125" s="23"/>
      <c r="BU125" s="22" t="n">
        <v>1</v>
      </c>
      <c r="BV125" s="23" t="n">
        <f aca="false">BU125*7</f>
        <v>7</v>
      </c>
      <c r="BW125" s="22"/>
      <c r="BX125" s="23"/>
      <c r="BY125" s="55"/>
      <c r="BZ125" s="23"/>
      <c r="CA125" s="55"/>
      <c r="CB125" s="23"/>
      <c r="CC125" s="22"/>
      <c r="CD125" s="52"/>
      <c r="CE125" s="55"/>
      <c r="CF125" s="23" t="n">
        <v>31</v>
      </c>
      <c r="CG125" s="22"/>
      <c r="CH125" s="23"/>
      <c r="CI125" s="22" t="n">
        <v>21</v>
      </c>
      <c r="CJ125" s="23" t="n">
        <v>21</v>
      </c>
      <c r="CK125" s="22"/>
      <c r="CL125" s="52"/>
      <c r="CM125" s="22" t="n">
        <v>0</v>
      </c>
      <c r="CN125" s="53" t="n">
        <f aca="false">CM125</f>
        <v>0</v>
      </c>
      <c r="CO125" s="26" t="n">
        <f aca="false">H125+J125+L125+N125+P125+R125+T125+V125+X125+Z125+AB125+AD125+AF125+AH125+AJ125+AL125+AN125+AP125+AR125+AT125+AV125+AX125+AZ125+BB125+BD125+BF125+BH125+BJ125+BL125+BN125+BP125+BR125+BT125+BV125+BX125+BZ125+CB125+CD125+CF125+CH125+CJ125+CL125+CN125</f>
        <v>204.63</v>
      </c>
    </row>
    <row r="126" customFormat="false" ht="56.25" hidden="false" customHeight="true" outlineLevel="0" collapsed="false">
      <c r="A126" s="7" t="n">
        <v>178</v>
      </c>
      <c r="B126" s="62" t="s">
        <v>557</v>
      </c>
      <c r="C126" s="42" t="s">
        <v>558</v>
      </c>
      <c r="D126" s="42" t="s">
        <v>559</v>
      </c>
      <c r="E126" s="21" t="s">
        <v>68</v>
      </c>
      <c r="F126" s="62" t="s">
        <v>116</v>
      </c>
      <c r="G126" s="22"/>
      <c r="H126" s="23"/>
      <c r="I126" s="22"/>
      <c r="J126" s="23"/>
      <c r="K126" s="50"/>
      <c r="L126" s="57"/>
      <c r="M126" s="50"/>
      <c r="N126" s="57"/>
      <c r="O126" s="50"/>
      <c r="P126" s="50"/>
      <c r="Q126" s="50"/>
      <c r="R126" s="50"/>
      <c r="S126" s="22" t="n">
        <v>0</v>
      </c>
      <c r="T126" s="23" t="n">
        <v>0</v>
      </c>
      <c r="U126" s="22" t="n">
        <v>0</v>
      </c>
      <c r="V126" s="23" t="n">
        <f aca="false">U126*2</f>
        <v>0</v>
      </c>
      <c r="W126" s="50"/>
      <c r="X126" s="50"/>
      <c r="Y126" s="50"/>
      <c r="Z126" s="50"/>
      <c r="AA126" s="12" t="n">
        <v>0</v>
      </c>
      <c r="AB126" s="11" t="n">
        <f aca="false">IF(AA126&lt;51%,0,IF(AA126&lt;61%,5,IF(AA126&lt;71%,7,9)))</f>
        <v>0</v>
      </c>
      <c r="AC126" s="24" t="n">
        <v>1</v>
      </c>
      <c r="AD126" s="23" t="n">
        <v>10</v>
      </c>
      <c r="AE126" s="51"/>
      <c r="AF126" s="11"/>
      <c r="AG126" s="51"/>
      <c r="AH126" s="11"/>
      <c r="AI126" s="12" t="n">
        <v>1</v>
      </c>
      <c r="AJ126" s="11" t="n">
        <f aca="false">IF(AI126&lt;100%,0,5)</f>
        <v>5</v>
      </c>
      <c r="AK126" s="22"/>
      <c r="AL126" s="23"/>
      <c r="AM126" s="51"/>
      <c r="AN126" s="11" t="n">
        <v>20</v>
      </c>
      <c r="AO126" s="51"/>
      <c r="AP126" s="11" t="n">
        <v>2</v>
      </c>
      <c r="AQ126" s="51"/>
      <c r="AR126" s="11"/>
      <c r="AS126" s="22" t="s">
        <v>104</v>
      </c>
      <c r="AT126" s="23" t="n">
        <v>9</v>
      </c>
      <c r="AU126" s="22" t="n">
        <v>0</v>
      </c>
      <c r="AV126" s="23" t="n">
        <v>0</v>
      </c>
      <c r="AW126" s="22"/>
      <c r="AX126" s="23"/>
      <c r="AY126" s="22"/>
      <c r="AZ126" s="23"/>
      <c r="BA126" s="22"/>
      <c r="BB126" s="23"/>
      <c r="BC126" s="22"/>
      <c r="BD126" s="23"/>
      <c r="BE126" s="22" t="n">
        <v>0</v>
      </c>
      <c r="BF126" s="23" t="n">
        <f aca="false">BE126*1</f>
        <v>0</v>
      </c>
      <c r="BG126" s="22" t="n">
        <v>0</v>
      </c>
      <c r="BH126" s="23" t="n">
        <f aca="false">BG126*1</f>
        <v>0</v>
      </c>
      <c r="BI126" s="22" t="n">
        <v>0</v>
      </c>
      <c r="BJ126" s="23" t="n">
        <f aca="false">BI126*2</f>
        <v>0</v>
      </c>
      <c r="BK126" s="22" t="n">
        <v>0</v>
      </c>
      <c r="BL126" s="23" t="n">
        <f aca="false">BK126*0.5</f>
        <v>0</v>
      </c>
      <c r="BM126" s="22" t="n">
        <v>0</v>
      </c>
      <c r="BN126" s="23" t="n">
        <v>0</v>
      </c>
      <c r="BO126" s="22"/>
      <c r="BP126" s="52"/>
      <c r="BQ126" s="22"/>
      <c r="BR126" s="52"/>
      <c r="BS126" s="22"/>
      <c r="BT126" s="23"/>
      <c r="BU126" s="22"/>
      <c r="BV126" s="52"/>
      <c r="BW126" s="22"/>
      <c r="BX126" s="23"/>
      <c r="BY126" s="55"/>
      <c r="BZ126" s="23"/>
      <c r="CA126" s="55"/>
      <c r="CB126" s="23"/>
      <c r="CC126" s="22"/>
      <c r="CD126" s="52"/>
      <c r="CE126" s="22"/>
      <c r="CF126" s="52"/>
      <c r="CG126" s="22"/>
      <c r="CH126" s="23"/>
      <c r="CI126" s="22" t="n">
        <v>7</v>
      </c>
      <c r="CJ126" s="23" t="n">
        <v>7</v>
      </c>
      <c r="CK126" s="22"/>
      <c r="CL126" s="52"/>
      <c r="CM126" s="22" t="n">
        <v>0</v>
      </c>
      <c r="CN126" s="53" t="n">
        <f aca="false">CM126</f>
        <v>0</v>
      </c>
      <c r="CO126" s="26" t="n">
        <f aca="false">H126+J126+L126+N126+P126+R126+T126+V126+X126+Z126+AB126+AD126+AF126+AH126+AJ126+AL126+AN126+AP126+AR126+AT126+AV126+AX126+AZ126+BB126+BD126+BF126+BH126+BJ126+BL126+BN126+BP126+BR126+BT126+BV126+BX126+BZ126+CB126+CD126+CF126+CH126+CJ126+CL126+CN126</f>
        <v>53</v>
      </c>
    </row>
    <row r="127" customFormat="false" ht="56.25" hidden="false" customHeight="true" outlineLevel="0" collapsed="false">
      <c r="A127" s="7" t="n">
        <v>151</v>
      </c>
      <c r="B127" s="21" t="s">
        <v>560</v>
      </c>
      <c r="C127" s="42" t="s">
        <v>561</v>
      </c>
      <c r="D127" s="42" t="s">
        <v>562</v>
      </c>
      <c r="E127" s="21" t="s">
        <v>68</v>
      </c>
      <c r="F127" s="21" t="s">
        <v>108</v>
      </c>
      <c r="G127" s="22"/>
      <c r="H127" s="23"/>
      <c r="I127" s="22"/>
      <c r="J127" s="23"/>
      <c r="K127" s="50"/>
      <c r="L127" s="57"/>
      <c r="M127" s="50"/>
      <c r="N127" s="57"/>
      <c r="O127" s="50"/>
      <c r="P127" s="50"/>
      <c r="Q127" s="50"/>
      <c r="R127" s="50"/>
      <c r="S127" s="22" t="n">
        <v>0</v>
      </c>
      <c r="T127" s="23" t="n">
        <v>0</v>
      </c>
      <c r="U127" s="22" t="n">
        <v>0</v>
      </c>
      <c r="V127" s="23" t="n">
        <f aca="false">U127*2</f>
        <v>0</v>
      </c>
      <c r="W127" s="50"/>
      <c r="X127" s="50"/>
      <c r="Y127" s="50"/>
      <c r="Z127" s="50"/>
      <c r="AA127" s="12" t="n">
        <v>0</v>
      </c>
      <c r="AB127" s="11" t="n">
        <f aca="false">IF(AA127&lt;51%,0,IF(AA127&lt;61%,5,IF(AA127&lt;71%,7,9)))</f>
        <v>0</v>
      </c>
      <c r="AC127" s="24" t="n">
        <v>1</v>
      </c>
      <c r="AD127" s="23" t="n">
        <v>10</v>
      </c>
      <c r="AE127" s="51"/>
      <c r="AF127" s="11"/>
      <c r="AG127" s="51"/>
      <c r="AH127" s="11"/>
      <c r="AI127" s="12" t="n">
        <v>1</v>
      </c>
      <c r="AJ127" s="11" t="n">
        <f aca="false">IF(AI127&lt;100%,0,5)</f>
        <v>5</v>
      </c>
      <c r="AK127" s="22"/>
      <c r="AL127" s="23"/>
      <c r="AM127" s="51"/>
      <c r="AN127" s="11" t="n">
        <v>19</v>
      </c>
      <c r="AO127" s="51"/>
      <c r="AP127" s="11" t="n">
        <v>4.69</v>
      </c>
      <c r="AQ127" s="51"/>
      <c r="AR127" s="11"/>
      <c r="AS127" s="22" t="n">
        <v>0</v>
      </c>
      <c r="AT127" s="23" t="n">
        <v>0</v>
      </c>
      <c r="AU127" s="22" t="n">
        <v>0</v>
      </c>
      <c r="AV127" s="23" t="n">
        <v>0</v>
      </c>
      <c r="AW127" s="22"/>
      <c r="AX127" s="23"/>
      <c r="AY127" s="22"/>
      <c r="AZ127" s="23"/>
      <c r="BA127" s="22"/>
      <c r="BB127" s="23"/>
      <c r="BC127" s="22"/>
      <c r="BD127" s="23"/>
      <c r="BE127" s="22" t="n">
        <v>0</v>
      </c>
      <c r="BF127" s="23" t="n">
        <f aca="false">BE127*1</f>
        <v>0</v>
      </c>
      <c r="BG127" s="22" t="n">
        <v>3</v>
      </c>
      <c r="BH127" s="23" t="n">
        <f aca="false">BG127*1</f>
        <v>3</v>
      </c>
      <c r="BI127" s="22" t="n">
        <v>0</v>
      </c>
      <c r="BJ127" s="23" t="n">
        <f aca="false">BI127*2</f>
        <v>0</v>
      </c>
      <c r="BK127" s="22" t="n">
        <v>7</v>
      </c>
      <c r="BL127" s="23" t="n">
        <f aca="false">BK127*0.5</f>
        <v>3.5</v>
      </c>
      <c r="BM127" s="22" t="n">
        <v>0</v>
      </c>
      <c r="BN127" s="23" t="n">
        <v>0</v>
      </c>
      <c r="BO127" s="22"/>
      <c r="BP127" s="52"/>
      <c r="BQ127" s="22"/>
      <c r="BR127" s="52"/>
      <c r="BS127" s="22"/>
      <c r="BT127" s="23"/>
      <c r="BU127" s="22"/>
      <c r="BV127" s="52"/>
      <c r="BW127" s="22"/>
      <c r="BX127" s="23"/>
      <c r="BY127" s="55"/>
      <c r="BZ127" s="23"/>
      <c r="CA127" s="55"/>
      <c r="CB127" s="23"/>
      <c r="CC127" s="22"/>
      <c r="CD127" s="52"/>
      <c r="CE127" s="22"/>
      <c r="CF127" s="52"/>
      <c r="CG127" s="22"/>
      <c r="CH127" s="23"/>
      <c r="CI127" s="22" t="n">
        <v>0</v>
      </c>
      <c r="CJ127" s="53" t="n">
        <f aca="false">CI127</f>
        <v>0</v>
      </c>
      <c r="CK127" s="22"/>
      <c r="CL127" s="52"/>
      <c r="CM127" s="22" t="n">
        <v>0</v>
      </c>
      <c r="CN127" s="53" t="n">
        <f aca="false">CM127</f>
        <v>0</v>
      </c>
      <c r="CO127" s="26" t="n">
        <f aca="false">H127+J127+L127+N127+P127+R127+T127+V127+X127+Z127+AB127+AD127+AF127+AH127+AJ127+AL127+AN127+AP127+AR127+AT127+AV127+AX127+AZ127+BB127+BD127+BF127+BH127+BJ127+BL127+BN127+BP127+BR127+BT127+BV127+BX127+BZ127+CB127+CD127+CF127+CH127+CJ127+CL127+CN127</f>
        <v>45.19</v>
      </c>
    </row>
    <row r="128" customFormat="false" ht="56.25" hidden="false" customHeight="true" outlineLevel="0" collapsed="false">
      <c r="A128" s="7" t="n">
        <v>47</v>
      </c>
      <c r="B128" s="21" t="s">
        <v>563</v>
      </c>
      <c r="C128" s="42" t="s">
        <v>66</v>
      </c>
      <c r="D128" s="42" t="s">
        <v>67</v>
      </c>
      <c r="E128" s="21" t="s">
        <v>68</v>
      </c>
      <c r="F128" s="21" t="s">
        <v>69</v>
      </c>
      <c r="G128" s="22"/>
      <c r="H128" s="23"/>
      <c r="I128" s="22"/>
      <c r="J128" s="23" t="n">
        <v>2</v>
      </c>
      <c r="K128" s="50"/>
      <c r="L128" s="57"/>
      <c r="M128" s="50"/>
      <c r="N128" s="57"/>
      <c r="O128" s="50"/>
      <c r="P128" s="50"/>
      <c r="Q128" s="50"/>
      <c r="R128" s="50"/>
      <c r="S128" s="22" t="n">
        <v>0</v>
      </c>
      <c r="T128" s="23" t="n">
        <v>0</v>
      </c>
      <c r="U128" s="22" t="n">
        <v>4</v>
      </c>
      <c r="V128" s="23" t="n">
        <f aca="false">U128*2</f>
        <v>8</v>
      </c>
      <c r="W128" s="50"/>
      <c r="X128" s="50"/>
      <c r="Y128" s="50"/>
      <c r="Z128" s="50"/>
      <c r="AA128" s="12" t="n">
        <v>0.65</v>
      </c>
      <c r="AB128" s="11" t="n">
        <f aca="false">IF(AA128&lt;51%,0,IF(AA128&lt;61%,5,IF(AA128&lt;71%,7,9)))</f>
        <v>7</v>
      </c>
      <c r="AC128" s="24" t="n">
        <v>1</v>
      </c>
      <c r="AD128" s="23" t="n">
        <v>10</v>
      </c>
      <c r="AE128" s="51" t="s">
        <v>564</v>
      </c>
      <c r="AF128" s="11" t="n">
        <v>14.6</v>
      </c>
      <c r="AG128" s="51"/>
      <c r="AH128" s="11"/>
      <c r="AI128" s="12" t="n">
        <v>0</v>
      </c>
      <c r="AJ128" s="11" t="n">
        <f aca="false">IF(AI128&lt;100%,0,5)</f>
        <v>0</v>
      </c>
      <c r="AK128" s="22"/>
      <c r="AL128" s="23"/>
      <c r="AM128" s="51"/>
      <c r="AN128" s="11"/>
      <c r="AO128" s="51"/>
      <c r="AP128" s="11" t="n">
        <v>1</v>
      </c>
      <c r="AQ128" s="51"/>
      <c r="AR128" s="11"/>
      <c r="AS128" s="22" t="n">
        <v>0</v>
      </c>
      <c r="AT128" s="23" t="n">
        <v>0</v>
      </c>
      <c r="AU128" s="22" t="n">
        <v>0</v>
      </c>
      <c r="AV128" s="23"/>
      <c r="AW128" s="22"/>
      <c r="AX128" s="23"/>
      <c r="AY128" s="22"/>
      <c r="AZ128" s="23"/>
      <c r="BA128" s="22"/>
      <c r="BB128" s="23"/>
      <c r="BC128" s="22"/>
      <c r="BD128" s="23"/>
      <c r="BE128" s="22" t="n">
        <v>4</v>
      </c>
      <c r="BF128" s="23" t="n">
        <f aca="false">BE128*1</f>
        <v>4</v>
      </c>
      <c r="BG128" s="22" t="n">
        <v>0</v>
      </c>
      <c r="BH128" s="23" t="n">
        <f aca="false">BG128*1</f>
        <v>0</v>
      </c>
      <c r="BI128" s="22" t="n">
        <v>0</v>
      </c>
      <c r="BJ128" s="23" t="n">
        <f aca="false">BI128*2</f>
        <v>0</v>
      </c>
      <c r="BK128" s="22" t="n">
        <v>0</v>
      </c>
      <c r="BL128" s="23" t="n">
        <f aca="false">BK128*0.5</f>
        <v>0</v>
      </c>
      <c r="BM128" s="22" t="n">
        <v>0</v>
      </c>
      <c r="BN128" s="23" t="n">
        <v>0</v>
      </c>
      <c r="BO128" s="22"/>
      <c r="BP128" s="52"/>
      <c r="BQ128" s="22"/>
      <c r="BR128" s="52"/>
      <c r="BS128" s="22"/>
      <c r="BT128" s="23"/>
      <c r="BU128" s="22"/>
      <c r="BV128" s="52"/>
      <c r="BW128" s="22"/>
      <c r="BX128" s="23"/>
      <c r="BY128" s="22"/>
      <c r="BZ128" s="52"/>
      <c r="CA128" s="22"/>
      <c r="CB128" s="23" t="n">
        <v>19</v>
      </c>
      <c r="CC128" s="22"/>
      <c r="CD128" s="52"/>
      <c r="CE128" s="22"/>
      <c r="CF128" s="52"/>
      <c r="CG128" s="22"/>
      <c r="CH128" s="23"/>
      <c r="CI128" s="22" t="n">
        <v>0</v>
      </c>
      <c r="CJ128" s="53" t="n">
        <f aca="false">CI128</f>
        <v>0</v>
      </c>
      <c r="CK128" s="22"/>
      <c r="CL128" s="52"/>
      <c r="CM128" s="22" t="n">
        <v>0</v>
      </c>
      <c r="CN128" s="53" t="n">
        <f aca="false">CM128</f>
        <v>0</v>
      </c>
      <c r="CO128" s="26" t="n">
        <f aca="false">H128+J128+L128+N128+P128+R128+T128+V128+X128+Z128+AB128+AD128+AF128+AH128+AJ128+AL128+AN128+AP128+AR128+AT128+AV128+AX128+AZ128+BB128+BD128+BF128+BH128+BJ128+BL128+BN128+BP128+BR128+BT128+BV128+BX128+BZ128+CB128+CD128+CF128+CH128+CJ128+CL128+CN128</f>
        <v>65.6</v>
      </c>
    </row>
    <row r="129" customFormat="false" ht="56.25" hidden="false" customHeight="true" outlineLevel="0" collapsed="false">
      <c r="A129" s="7" t="n">
        <v>67</v>
      </c>
      <c r="B129" s="21" t="s">
        <v>565</v>
      </c>
      <c r="C129" s="42" t="s">
        <v>566</v>
      </c>
      <c r="D129" s="42" t="s">
        <v>567</v>
      </c>
      <c r="E129" s="21" t="s">
        <v>83</v>
      </c>
      <c r="F129" s="21" t="s">
        <v>84</v>
      </c>
      <c r="G129" s="22"/>
      <c r="H129" s="23"/>
      <c r="I129" s="22"/>
      <c r="J129" s="23"/>
      <c r="K129" s="50"/>
      <c r="L129" s="50"/>
      <c r="M129" s="50"/>
      <c r="N129" s="50"/>
      <c r="O129" s="50"/>
      <c r="P129" s="50"/>
      <c r="Q129" s="50"/>
      <c r="R129" s="50"/>
      <c r="S129" s="22" t="n">
        <v>0</v>
      </c>
      <c r="T129" s="23" t="n">
        <v>0</v>
      </c>
      <c r="U129" s="22" t="n">
        <v>0</v>
      </c>
      <c r="V129" s="23" t="n">
        <f aca="false">U129*2</f>
        <v>0</v>
      </c>
      <c r="W129" s="50"/>
      <c r="X129" s="50"/>
      <c r="Y129" s="50"/>
      <c r="Z129" s="50"/>
      <c r="AA129" s="12" t="n">
        <v>0.87</v>
      </c>
      <c r="AB129" s="11" t="n">
        <f aca="false">IF(AA129&lt;51%,0,IF(AA129&lt;61%,5,IF(AA129&lt;71%,7,9)))</f>
        <v>9</v>
      </c>
      <c r="AC129" s="24" t="n">
        <v>1</v>
      </c>
      <c r="AD129" s="23" t="n">
        <v>10</v>
      </c>
      <c r="AE129" s="51"/>
      <c r="AF129" s="11"/>
      <c r="AG129" s="51"/>
      <c r="AH129" s="11"/>
      <c r="AI129" s="12" t="n">
        <v>0</v>
      </c>
      <c r="AJ129" s="11" t="n">
        <f aca="false">IF(AI129&lt;100%,0,5)</f>
        <v>0</v>
      </c>
      <c r="AK129" s="22"/>
      <c r="AL129" s="23"/>
      <c r="AM129" s="51"/>
      <c r="AN129" s="11" t="n">
        <v>40</v>
      </c>
      <c r="AO129" s="51"/>
      <c r="AP129" s="11" t="n">
        <v>11</v>
      </c>
      <c r="AQ129" s="51"/>
      <c r="AR129" s="11"/>
      <c r="AS129" s="22" t="n">
        <v>0</v>
      </c>
      <c r="AT129" s="23" t="n">
        <v>0</v>
      </c>
      <c r="AU129" s="22" t="n">
        <v>0</v>
      </c>
      <c r="AV129" s="23"/>
      <c r="AW129" s="22"/>
      <c r="AX129" s="23"/>
      <c r="AY129" s="22"/>
      <c r="AZ129" s="23"/>
      <c r="BA129" s="22"/>
      <c r="BB129" s="23"/>
      <c r="BC129" s="22"/>
      <c r="BD129" s="23"/>
      <c r="BE129" s="22" t="n">
        <v>0</v>
      </c>
      <c r="BF129" s="23" t="n">
        <f aca="false">BE129*1</f>
        <v>0</v>
      </c>
      <c r="BG129" s="22" t="n">
        <v>0</v>
      </c>
      <c r="BH129" s="23" t="n">
        <f aca="false">BG129*1</f>
        <v>0</v>
      </c>
      <c r="BI129" s="22" t="n">
        <v>0</v>
      </c>
      <c r="BJ129" s="23" t="n">
        <f aca="false">BI129*2</f>
        <v>0</v>
      </c>
      <c r="BK129" s="22" t="n">
        <v>0</v>
      </c>
      <c r="BL129" s="23" t="n">
        <f aca="false">BK129*0.5</f>
        <v>0</v>
      </c>
      <c r="BM129" s="22" t="n">
        <v>0</v>
      </c>
      <c r="BN129" s="23" t="n">
        <v>0</v>
      </c>
      <c r="BO129" s="22"/>
      <c r="BP129" s="52"/>
      <c r="BQ129" s="22"/>
      <c r="BR129" s="52"/>
      <c r="BS129" s="22"/>
      <c r="BT129" s="23"/>
      <c r="BU129" s="22"/>
      <c r="BV129" s="52"/>
      <c r="BW129" s="59"/>
      <c r="BX129" s="23" t="n">
        <v>2</v>
      </c>
      <c r="BY129" s="22"/>
      <c r="BZ129" s="52"/>
      <c r="CA129" s="22"/>
      <c r="CB129" s="23" t="n">
        <v>9</v>
      </c>
      <c r="CC129" s="22"/>
      <c r="CD129" s="52"/>
      <c r="CE129" s="22"/>
      <c r="CF129" s="52"/>
      <c r="CG129" s="22"/>
      <c r="CH129" s="23"/>
      <c r="CI129" s="22" t="n">
        <v>0</v>
      </c>
      <c r="CJ129" s="53" t="n">
        <f aca="false">CI129</f>
        <v>0</v>
      </c>
      <c r="CK129" s="22"/>
      <c r="CL129" s="52"/>
      <c r="CM129" s="22" t="n">
        <v>0</v>
      </c>
      <c r="CN129" s="53" t="n">
        <f aca="false">CM129</f>
        <v>0</v>
      </c>
      <c r="CO129" s="26" t="n">
        <f aca="false">H129+J129+L129+N129+P129+R129+T129+V129+X129+Z129+AB129+AD129+AF129+AH129+AJ129+AL129+AN129+AP129+AR129+AT129+AV129+AX129+AZ129+BB129+BD129+BF129+BH129+BJ129+BL129+BN129+BP129+BR129+BT129+BV129+BX129+BZ129+CB129+CD129+CF129+CH129+CJ129+CL129+CN129</f>
        <v>81</v>
      </c>
    </row>
    <row r="130" customFormat="false" ht="56.25" hidden="false" customHeight="true" outlineLevel="0" collapsed="false">
      <c r="A130" s="39" t="n">
        <v>4</v>
      </c>
      <c r="B130" s="42" t="s">
        <v>568</v>
      </c>
      <c r="C130" s="42" t="s">
        <v>569</v>
      </c>
      <c r="D130" s="42" t="s">
        <v>570</v>
      </c>
      <c r="E130" s="42" t="s">
        <v>59</v>
      </c>
      <c r="F130" s="42" t="s">
        <v>60</v>
      </c>
      <c r="G130" s="22"/>
      <c r="H130" s="23"/>
      <c r="I130" s="22"/>
      <c r="J130" s="23"/>
      <c r="K130" s="50"/>
      <c r="L130" s="50"/>
      <c r="M130" s="50"/>
      <c r="N130" s="50"/>
      <c r="O130" s="50"/>
      <c r="P130" s="50"/>
      <c r="Q130" s="50"/>
      <c r="R130" s="50"/>
      <c r="S130" s="22" t="n">
        <v>0</v>
      </c>
      <c r="T130" s="23" t="n">
        <v>0</v>
      </c>
      <c r="U130" s="22" t="n">
        <v>0</v>
      </c>
      <c r="V130" s="23" t="n">
        <f aca="false">U130*2</f>
        <v>0</v>
      </c>
      <c r="W130" s="50"/>
      <c r="X130" s="50"/>
      <c r="Y130" s="50"/>
      <c r="Z130" s="50"/>
      <c r="AA130" s="12" t="n">
        <v>0.857</v>
      </c>
      <c r="AB130" s="11" t="n">
        <f aca="false">IF(AA130&lt;51%,0,IF(AA130&lt;61%,5,IF(AA130&lt;71%,7,9)))</f>
        <v>9</v>
      </c>
      <c r="AC130" s="24" t="n">
        <v>1</v>
      </c>
      <c r="AD130" s="23" t="n">
        <v>10</v>
      </c>
      <c r="AE130" s="51" t="s">
        <v>571</v>
      </c>
      <c r="AF130" s="11" t="n">
        <v>11.2</v>
      </c>
      <c r="AG130" s="51"/>
      <c r="AH130" s="11"/>
      <c r="AI130" s="12" t="n">
        <v>1</v>
      </c>
      <c r="AJ130" s="11" t="n">
        <f aca="false">IF(AI130&lt;100%,0,5)</f>
        <v>5</v>
      </c>
      <c r="AK130" s="22"/>
      <c r="AL130" s="23"/>
      <c r="AM130" s="51"/>
      <c r="AN130" s="11" t="n">
        <v>10</v>
      </c>
      <c r="AO130" s="51"/>
      <c r="AP130" s="11" t="n">
        <v>2.67</v>
      </c>
      <c r="AQ130" s="51"/>
      <c r="AR130" s="11"/>
      <c r="AS130" s="22" t="n">
        <v>0</v>
      </c>
      <c r="AT130" s="23" t="n">
        <v>0</v>
      </c>
      <c r="AU130" s="22" t="n">
        <v>0</v>
      </c>
      <c r="AV130" s="23"/>
      <c r="AW130" s="22"/>
      <c r="AX130" s="23"/>
      <c r="AY130" s="22"/>
      <c r="AZ130" s="23"/>
      <c r="BA130" s="22"/>
      <c r="BB130" s="23"/>
      <c r="BC130" s="22" t="s">
        <v>191</v>
      </c>
      <c r="BD130" s="23" t="n">
        <f aca="false">2*1</f>
        <v>2</v>
      </c>
      <c r="BE130" s="22" t="n">
        <v>0</v>
      </c>
      <c r="BF130" s="23" t="n">
        <f aca="false">BE130*1</f>
        <v>0</v>
      </c>
      <c r="BG130" s="22" t="n">
        <v>0</v>
      </c>
      <c r="BH130" s="23" t="n">
        <f aca="false">BG130*1</f>
        <v>0</v>
      </c>
      <c r="BI130" s="22" t="n">
        <v>0</v>
      </c>
      <c r="BJ130" s="23" t="n">
        <f aca="false">BI130*2</f>
        <v>0</v>
      </c>
      <c r="BK130" s="22" t="n">
        <v>0</v>
      </c>
      <c r="BL130" s="23" t="n">
        <f aca="false">BK130*0.5</f>
        <v>0</v>
      </c>
      <c r="BM130" s="22" t="n">
        <v>0</v>
      </c>
      <c r="BN130" s="23" t="n">
        <v>0</v>
      </c>
      <c r="BO130" s="22"/>
      <c r="BP130" s="52"/>
      <c r="BQ130" s="22"/>
      <c r="BR130" s="52"/>
      <c r="BS130" s="22"/>
      <c r="BT130" s="23"/>
      <c r="BU130" s="22"/>
      <c r="BV130" s="52"/>
      <c r="BW130" s="59"/>
      <c r="BX130" s="23" t="n">
        <v>4</v>
      </c>
      <c r="BY130" s="55"/>
      <c r="BZ130" s="23"/>
      <c r="CA130" s="55"/>
      <c r="CB130" s="23"/>
      <c r="CC130" s="22"/>
      <c r="CD130" s="52"/>
      <c r="CE130" s="22"/>
      <c r="CF130" s="52"/>
      <c r="CG130" s="22" t="s">
        <v>172</v>
      </c>
      <c r="CH130" s="23" t="n">
        <f aca="false">2*10</f>
        <v>20</v>
      </c>
      <c r="CI130" s="22" t="n">
        <v>0</v>
      </c>
      <c r="CJ130" s="23" t="n">
        <f aca="false">CI130</f>
        <v>0</v>
      </c>
      <c r="CK130" s="22"/>
      <c r="CL130" s="52"/>
      <c r="CM130" s="22" t="n">
        <v>0</v>
      </c>
      <c r="CN130" s="23" t="n">
        <f aca="false">CM130</f>
        <v>0</v>
      </c>
      <c r="CO130" s="26" t="n">
        <f aca="false">H130+J130+L130+N130+P130+R130+T130+V130+X130+Z130+AB130+AD130+AF130+AH130+AJ130+AL130+AN130+AP130+AR130+AT130+AV130+AX130+AZ130+BB130+BD130+BF130+BH130+BJ130+BL130+BN130+BP130+BR130+BT130+BV130+BX130+BZ130+CB130+CD130+CF130+CH130+CJ130+CL130+CN130</f>
        <v>73.87</v>
      </c>
    </row>
    <row r="131" customFormat="false" ht="56.25" hidden="false" customHeight="true" outlineLevel="0" collapsed="false">
      <c r="A131" s="7" t="n">
        <v>86</v>
      </c>
      <c r="B131" s="21" t="s">
        <v>572</v>
      </c>
      <c r="C131" s="42" t="s">
        <v>573</v>
      </c>
      <c r="D131" s="42" t="s">
        <v>574</v>
      </c>
      <c r="E131" s="21" t="s">
        <v>68</v>
      </c>
      <c r="F131" s="21" t="s">
        <v>92</v>
      </c>
      <c r="G131" s="22"/>
      <c r="H131" s="23"/>
      <c r="I131" s="22"/>
      <c r="J131" s="23"/>
      <c r="K131" s="50"/>
      <c r="L131" s="57"/>
      <c r="M131" s="50"/>
      <c r="N131" s="57"/>
      <c r="O131" s="50"/>
      <c r="P131" s="50"/>
      <c r="Q131" s="50"/>
      <c r="R131" s="50"/>
      <c r="S131" s="22" t="n">
        <v>0</v>
      </c>
      <c r="T131" s="23" t="n">
        <v>0</v>
      </c>
      <c r="U131" s="22" t="n">
        <v>0</v>
      </c>
      <c r="V131" s="23" t="n">
        <f aca="false">U131*2</f>
        <v>0</v>
      </c>
      <c r="W131" s="50"/>
      <c r="X131" s="50"/>
      <c r="Y131" s="50"/>
      <c r="Z131" s="50"/>
      <c r="AA131" s="12" t="n">
        <v>0.82</v>
      </c>
      <c r="AB131" s="11" t="n">
        <f aca="false">IF(AA131&lt;51%,0,IF(AA131&lt;61%,5,IF(AA131&lt;71%,7,9)))</f>
        <v>9</v>
      </c>
      <c r="AC131" s="24" t="n">
        <v>1</v>
      </c>
      <c r="AD131" s="54" t="n">
        <v>10</v>
      </c>
      <c r="AE131" s="51"/>
      <c r="AF131" s="11"/>
      <c r="AG131" s="51"/>
      <c r="AH131" s="11"/>
      <c r="AI131" s="12" t="n">
        <v>0</v>
      </c>
      <c r="AJ131" s="11" t="n">
        <f aca="false">IF(AI131&lt;100%,0,5)</f>
        <v>0</v>
      </c>
      <c r="AK131" s="22"/>
      <c r="AL131" s="23"/>
      <c r="AM131" s="51"/>
      <c r="AN131" s="11"/>
      <c r="AO131" s="51"/>
      <c r="AP131" s="11"/>
      <c r="AQ131" s="51"/>
      <c r="AR131" s="11"/>
      <c r="AS131" s="22" t="n">
        <v>0</v>
      </c>
      <c r="AT131" s="23" t="n">
        <v>0</v>
      </c>
      <c r="AU131" s="22" t="n">
        <v>0</v>
      </c>
      <c r="AV131" s="23"/>
      <c r="AW131" s="22"/>
      <c r="AX131" s="23"/>
      <c r="AY131" s="22"/>
      <c r="AZ131" s="23"/>
      <c r="BA131" s="22"/>
      <c r="BB131" s="23"/>
      <c r="BC131" s="22"/>
      <c r="BD131" s="23"/>
      <c r="BE131" s="22" t="n">
        <v>0</v>
      </c>
      <c r="BF131" s="23" t="n">
        <f aca="false">BE131*1</f>
        <v>0</v>
      </c>
      <c r="BG131" s="22" t="n">
        <v>0</v>
      </c>
      <c r="BH131" s="23" t="n">
        <f aca="false">BG131*1</f>
        <v>0</v>
      </c>
      <c r="BI131" s="22" t="n">
        <v>0</v>
      </c>
      <c r="BJ131" s="23" t="n">
        <f aca="false">BI131*2</f>
        <v>0</v>
      </c>
      <c r="BK131" s="22" t="n">
        <v>0</v>
      </c>
      <c r="BL131" s="23" t="n">
        <f aca="false">BK131*0.5</f>
        <v>0</v>
      </c>
      <c r="BM131" s="22" t="n">
        <v>0</v>
      </c>
      <c r="BN131" s="23" t="n">
        <v>0</v>
      </c>
      <c r="BO131" s="22"/>
      <c r="BP131" s="52"/>
      <c r="BQ131" s="22"/>
      <c r="BR131" s="52"/>
      <c r="BS131" s="22"/>
      <c r="BT131" s="23"/>
      <c r="BU131" s="22"/>
      <c r="BV131" s="52"/>
      <c r="BW131" s="22"/>
      <c r="BX131" s="23"/>
      <c r="BY131" s="55"/>
      <c r="BZ131" s="23"/>
      <c r="CA131" s="55"/>
      <c r="CB131" s="23"/>
      <c r="CC131" s="22"/>
      <c r="CD131" s="52"/>
      <c r="CE131" s="22"/>
      <c r="CF131" s="52"/>
      <c r="CG131" s="22"/>
      <c r="CH131" s="23"/>
      <c r="CI131" s="22" t="n">
        <v>0</v>
      </c>
      <c r="CJ131" s="53" t="n">
        <f aca="false">CI131</f>
        <v>0</v>
      </c>
      <c r="CK131" s="22"/>
      <c r="CL131" s="52"/>
      <c r="CM131" s="22" t="n">
        <v>0</v>
      </c>
      <c r="CN131" s="53" t="n">
        <f aca="false">CM131</f>
        <v>0</v>
      </c>
      <c r="CO131" s="26" t="n">
        <f aca="false">H131+J131+L131+N131+P131+R131+T131+V131+X131+Z131+AB131+AD131+AF131+AH131+AJ131+AL131+AN131+AP131+AR131+AT131+AV131+AX131+AZ131+BB131+BD131+BF131+BH131+BJ131+BL131+BN131+BP131+BR131+BT131+BV131+BX131+BZ131+CB131+CD131+CF131+CH131+CJ131+CL131+CN131</f>
        <v>19</v>
      </c>
    </row>
    <row r="132" customFormat="false" ht="56.25" hidden="false" customHeight="true" outlineLevel="0" collapsed="false">
      <c r="A132" s="7" t="n">
        <v>255</v>
      </c>
      <c r="B132" s="21" t="s">
        <v>575</v>
      </c>
      <c r="C132" s="42" t="s">
        <v>576</v>
      </c>
      <c r="D132" s="42" t="s">
        <v>577</v>
      </c>
      <c r="E132" s="21" t="s">
        <v>59</v>
      </c>
      <c r="F132" s="21" t="s">
        <v>145</v>
      </c>
      <c r="G132" s="22"/>
      <c r="H132" s="23"/>
      <c r="I132" s="22"/>
      <c r="J132" s="23" t="n">
        <v>3</v>
      </c>
      <c r="K132" s="50"/>
      <c r="L132" s="50"/>
      <c r="M132" s="50"/>
      <c r="N132" s="50"/>
      <c r="O132" s="50"/>
      <c r="P132" s="50"/>
      <c r="Q132" s="50"/>
      <c r="R132" s="50"/>
      <c r="S132" s="22" t="n">
        <v>1</v>
      </c>
      <c r="T132" s="23" t="n">
        <v>10</v>
      </c>
      <c r="U132" s="22" t="n">
        <v>0</v>
      </c>
      <c r="V132" s="23" t="n">
        <f aca="false">U132*2</f>
        <v>0</v>
      </c>
      <c r="W132" s="50"/>
      <c r="X132" s="50"/>
      <c r="Y132" s="50"/>
      <c r="Z132" s="50"/>
      <c r="AA132" s="12" t="n">
        <v>0.421</v>
      </c>
      <c r="AB132" s="11" t="n">
        <f aca="false">IF(AA132&lt;51%,0,IF(AA132&lt;61%,5,IF(AA132&lt;71%,7,9)))</f>
        <v>0</v>
      </c>
      <c r="AC132" s="24" t="n">
        <v>1</v>
      </c>
      <c r="AD132" s="23" t="n">
        <v>10</v>
      </c>
      <c r="AE132" s="51"/>
      <c r="AF132" s="11"/>
      <c r="AG132" s="51"/>
      <c r="AH132" s="11"/>
      <c r="AI132" s="12" t="n">
        <v>1</v>
      </c>
      <c r="AJ132" s="11" t="n">
        <f aca="false">IF(AI132&lt;100%,0,5)</f>
        <v>5</v>
      </c>
      <c r="AK132" s="22"/>
      <c r="AL132" s="23"/>
      <c r="AM132" s="51"/>
      <c r="AN132" s="11"/>
      <c r="AO132" s="51"/>
      <c r="AP132" s="11" t="n">
        <v>4</v>
      </c>
      <c r="AQ132" s="51"/>
      <c r="AR132" s="11"/>
      <c r="AS132" s="22" t="n">
        <v>0</v>
      </c>
      <c r="AT132" s="23" t="n">
        <v>0</v>
      </c>
      <c r="AU132" s="22" t="n">
        <v>0</v>
      </c>
      <c r="AV132" s="23" t="n">
        <v>0</v>
      </c>
      <c r="AW132" s="22"/>
      <c r="AX132" s="23"/>
      <c r="AY132" s="22"/>
      <c r="AZ132" s="23"/>
      <c r="BA132" s="22"/>
      <c r="BB132" s="23"/>
      <c r="BC132" s="22"/>
      <c r="BD132" s="23"/>
      <c r="BE132" s="22" t="n">
        <v>0</v>
      </c>
      <c r="BF132" s="23" t="n">
        <f aca="false">BE132*1</f>
        <v>0</v>
      </c>
      <c r="BG132" s="22" t="n">
        <v>0</v>
      </c>
      <c r="BH132" s="23" t="n">
        <f aca="false">BG132*1</f>
        <v>0</v>
      </c>
      <c r="BI132" s="22" t="n">
        <v>0</v>
      </c>
      <c r="BJ132" s="23" t="n">
        <f aca="false">BI132*2</f>
        <v>0</v>
      </c>
      <c r="BK132" s="22" t="n">
        <v>0</v>
      </c>
      <c r="BL132" s="23" t="n">
        <f aca="false">BK132*0.5</f>
        <v>0</v>
      </c>
      <c r="BM132" s="22" t="n">
        <v>0</v>
      </c>
      <c r="BN132" s="23" t="n">
        <v>0</v>
      </c>
      <c r="BO132" s="22"/>
      <c r="BP132" s="52"/>
      <c r="BQ132" s="22"/>
      <c r="BR132" s="52"/>
      <c r="BS132" s="22"/>
      <c r="BT132" s="23"/>
      <c r="BU132" s="22"/>
      <c r="BV132" s="52"/>
      <c r="BW132" s="22"/>
      <c r="BX132" s="23"/>
      <c r="BY132" s="22"/>
      <c r="BZ132" s="52"/>
      <c r="CA132" s="22"/>
      <c r="CB132" s="23"/>
      <c r="CC132" s="22"/>
      <c r="CD132" s="52"/>
      <c r="CE132" s="22"/>
      <c r="CF132" s="52"/>
      <c r="CG132" s="22" t="s">
        <v>308</v>
      </c>
      <c r="CH132" s="23" t="n">
        <v>8</v>
      </c>
      <c r="CI132" s="22" t="n">
        <v>0</v>
      </c>
      <c r="CJ132" s="53" t="n">
        <f aca="false">CI132</f>
        <v>0</v>
      </c>
      <c r="CK132" s="22"/>
      <c r="CL132" s="52"/>
      <c r="CM132" s="22" t="n">
        <v>0</v>
      </c>
      <c r="CN132" s="53" t="n">
        <f aca="false">CM132</f>
        <v>0</v>
      </c>
      <c r="CO132" s="26" t="n">
        <f aca="false">H132+J132+L132+N132+P132+R132+T132+V132+X132+Z132+AB132+AD132+AF132+AH132+AJ132+AL132+AN132+AP132+AR132+AT132+AV132+AX132+AZ132+BB132+BD132+BF132+BH132+BJ132+BL132+BN132+BP132+BR132+BT132+BV132+BX132+BZ132+CB132+CD132+CF132+CH132+CJ132+CL132+CN132</f>
        <v>40</v>
      </c>
    </row>
    <row r="133" customFormat="false" ht="45" hidden="false" customHeight="true" outlineLevel="0" collapsed="false">
      <c r="A133" s="7" t="n">
        <v>90</v>
      </c>
      <c r="B133" s="21" t="s">
        <v>578</v>
      </c>
      <c r="C133" s="42" t="s">
        <v>579</v>
      </c>
      <c r="D133" s="42" t="s">
        <v>580</v>
      </c>
      <c r="E133" s="21" t="s">
        <v>68</v>
      </c>
      <c r="F133" s="21" t="s">
        <v>92</v>
      </c>
      <c r="G133" s="22"/>
      <c r="H133" s="23"/>
      <c r="I133" s="22"/>
      <c r="J133" s="23"/>
      <c r="K133" s="50"/>
      <c r="L133" s="57"/>
      <c r="M133" s="50"/>
      <c r="N133" s="57"/>
      <c r="O133" s="50"/>
      <c r="P133" s="50"/>
      <c r="Q133" s="50"/>
      <c r="R133" s="50"/>
      <c r="S133" s="22" t="n">
        <v>0</v>
      </c>
      <c r="T133" s="23" t="n">
        <v>0</v>
      </c>
      <c r="U133" s="22" t="n">
        <v>0</v>
      </c>
      <c r="V133" s="23" t="n">
        <f aca="false">U133*2</f>
        <v>0</v>
      </c>
      <c r="W133" s="50"/>
      <c r="X133" s="50"/>
      <c r="Y133" s="50"/>
      <c r="Z133" s="50"/>
      <c r="AA133" s="12" t="n">
        <v>0.59</v>
      </c>
      <c r="AB133" s="11" t="n">
        <f aca="false">IF(AA133&lt;51%,0,IF(AA133&lt;61%,5,IF(AA133&lt;71%,7,9)))</f>
        <v>5</v>
      </c>
      <c r="AC133" s="56" t="n">
        <v>0</v>
      </c>
      <c r="AD133" s="23" t="n">
        <v>0</v>
      </c>
      <c r="AE133" s="51"/>
      <c r="AF133" s="11"/>
      <c r="AG133" s="51"/>
      <c r="AH133" s="11"/>
      <c r="AI133" s="12" t="n">
        <v>0</v>
      </c>
      <c r="AJ133" s="11" t="n">
        <f aca="false">IF(AI133&lt;100%,0,5)</f>
        <v>0</v>
      </c>
      <c r="AK133" s="22"/>
      <c r="AL133" s="23"/>
      <c r="AM133" s="51"/>
      <c r="AN133" s="11" t="n">
        <v>10</v>
      </c>
      <c r="AO133" s="51"/>
      <c r="AP133" s="11" t="n">
        <v>2.67</v>
      </c>
      <c r="AQ133" s="51"/>
      <c r="AR133" s="11"/>
      <c r="AS133" s="22" t="s">
        <v>581</v>
      </c>
      <c r="AT133" s="23" t="n">
        <v>7</v>
      </c>
      <c r="AU133" s="22" t="n">
        <v>0</v>
      </c>
      <c r="AV133" s="23"/>
      <c r="AW133" s="22"/>
      <c r="AX133" s="23"/>
      <c r="AY133" s="22" t="s">
        <v>269</v>
      </c>
      <c r="AZ133" s="23" t="n">
        <v>3</v>
      </c>
      <c r="BA133" s="22"/>
      <c r="BB133" s="23"/>
      <c r="BC133" s="22" t="s">
        <v>191</v>
      </c>
      <c r="BD133" s="23" t="n">
        <v>2</v>
      </c>
      <c r="BE133" s="22" t="n">
        <v>1</v>
      </c>
      <c r="BF133" s="23" t="n">
        <f aca="false">BE133*1</f>
        <v>1</v>
      </c>
      <c r="BG133" s="22" t="n">
        <v>0</v>
      </c>
      <c r="BH133" s="23" t="n">
        <f aca="false">BG133*1</f>
        <v>0</v>
      </c>
      <c r="BI133" s="22" t="n">
        <v>0</v>
      </c>
      <c r="BJ133" s="23" t="n">
        <f aca="false">BI133*2</f>
        <v>0</v>
      </c>
      <c r="BK133" s="22" t="n">
        <v>1</v>
      </c>
      <c r="BL133" s="23" t="n">
        <f aca="false">BK133*0.5</f>
        <v>0.5</v>
      </c>
      <c r="BM133" s="22" t="n">
        <v>0</v>
      </c>
      <c r="BN133" s="23" t="n">
        <v>0</v>
      </c>
      <c r="BO133" s="22"/>
      <c r="BP133" s="52"/>
      <c r="BQ133" s="22"/>
      <c r="BR133" s="52"/>
      <c r="BS133" s="22"/>
      <c r="BT133" s="23"/>
      <c r="BU133" s="22"/>
      <c r="BV133" s="52"/>
      <c r="BW133" s="22"/>
      <c r="BX133" s="23"/>
      <c r="BY133" s="22"/>
      <c r="BZ133" s="52"/>
      <c r="CA133" s="55"/>
      <c r="CB133" s="23"/>
      <c r="CC133" s="22"/>
      <c r="CD133" s="52"/>
      <c r="CE133" s="22"/>
      <c r="CF133" s="52"/>
      <c r="CG133" s="22"/>
      <c r="CH133" s="23"/>
      <c r="CI133" s="22" t="n">
        <v>0</v>
      </c>
      <c r="CJ133" s="53" t="n">
        <f aca="false">CI133</f>
        <v>0</v>
      </c>
      <c r="CK133" s="22"/>
      <c r="CL133" s="52"/>
      <c r="CM133" s="22" t="n">
        <v>0</v>
      </c>
      <c r="CN133" s="53" t="n">
        <f aca="false">CM133</f>
        <v>0</v>
      </c>
      <c r="CO133" s="26" t="n">
        <f aca="false">H133+J133+L133+N133+P133+R133+T133+V133+X133+Z133+AB133+AD133+AF133+AH133+AJ133+AL133+AN133+AP133+AR133+AT133+AV133+AX133+AZ133+BB133+BD133+BF133+BH133+BJ133+BL133+BN133+BP133+BR133+BT133+BV133+BX133+BZ133+CB133+CD133+CF133+CH133+CJ133+CL133+CN133</f>
        <v>31.17</v>
      </c>
    </row>
    <row r="134" customFormat="false" ht="45" hidden="false" customHeight="true" outlineLevel="0" collapsed="false">
      <c r="A134" s="7" t="n">
        <v>192</v>
      </c>
      <c r="B134" s="21" t="s">
        <v>582</v>
      </c>
      <c r="C134" s="42" t="s">
        <v>583</v>
      </c>
      <c r="D134" s="42" t="s">
        <v>584</v>
      </c>
      <c r="E134" s="21" t="s">
        <v>83</v>
      </c>
      <c r="F134" s="21" t="s">
        <v>125</v>
      </c>
      <c r="G134" s="22"/>
      <c r="H134" s="23"/>
      <c r="I134" s="22"/>
      <c r="J134" s="23"/>
      <c r="K134" s="50"/>
      <c r="L134" s="50"/>
      <c r="M134" s="50"/>
      <c r="N134" s="50"/>
      <c r="O134" s="50"/>
      <c r="P134" s="50"/>
      <c r="Q134" s="50"/>
      <c r="R134" s="50"/>
      <c r="S134" s="22" t="n">
        <v>0</v>
      </c>
      <c r="T134" s="23" t="n">
        <v>0</v>
      </c>
      <c r="U134" s="22" t="n">
        <v>0</v>
      </c>
      <c r="V134" s="23" t="n">
        <f aca="false">U134*2</f>
        <v>0</v>
      </c>
      <c r="W134" s="50"/>
      <c r="X134" s="50"/>
      <c r="Y134" s="50"/>
      <c r="Z134" s="50"/>
      <c r="AA134" s="12" t="n">
        <v>0.769</v>
      </c>
      <c r="AB134" s="11" t="n">
        <f aca="false">IF(AA134&lt;51%,0,IF(AA134&lt;61%,5,IF(AA134&lt;71%,7,9)))</f>
        <v>9</v>
      </c>
      <c r="AC134" s="24" t="n">
        <v>1</v>
      </c>
      <c r="AD134" s="23" t="n">
        <v>10</v>
      </c>
      <c r="AE134" s="51" t="s">
        <v>585</v>
      </c>
      <c r="AF134" s="11" t="n">
        <v>26.2</v>
      </c>
      <c r="AG134" s="51"/>
      <c r="AH134" s="11"/>
      <c r="AI134" s="12" t="n">
        <v>0</v>
      </c>
      <c r="AJ134" s="11" t="n">
        <f aca="false">IF(AI134&lt;100%,0,5)</f>
        <v>0</v>
      </c>
      <c r="AK134" s="22"/>
      <c r="AL134" s="23"/>
      <c r="AM134" s="51"/>
      <c r="AN134" s="11"/>
      <c r="AO134" s="51"/>
      <c r="AP134" s="11" t="n">
        <v>2</v>
      </c>
      <c r="AQ134" s="51"/>
      <c r="AR134" s="11"/>
      <c r="AS134" s="22" t="n">
        <v>0</v>
      </c>
      <c r="AT134" s="23" t="n">
        <v>0</v>
      </c>
      <c r="AU134" s="22" t="n">
        <v>0</v>
      </c>
      <c r="AV134" s="23" t="n">
        <v>0</v>
      </c>
      <c r="AW134" s="22"/>
      <c r="AX134" s="23"/>
      <c r="AY134" s="22"/>
      <c r="AZ134" s="23"/>
      <c r="BA134" s="22"/>
      <c r="BB134" s="23"/>
      <c r="BC134" s="22"/>
      <c r="BD134" s="23"/>
      <c r="BE134" s="22" t="n">
        <v>0</v>
      </c>
      <c r="BF134" s="23" t="n">
        <f aca="false">BE134*1</f>
        <v>0</v>
      </c>
      <c r="BG134" s="22" t="n">
        <v>0</v>
      </c>
      <c r="BH134" s="23" t="n">
        <f aca="false">BG134*1</f>
        <v>0</v>
      </c>
      <c r="BI134" s="22" t="n">
        <v>0</v>
      </c>
      <c r="BJ134" s="23" t="n">
        <f aca="false">BI134*2</f>
        <v>0</v>
      </c>
      <c r="BK134" s="22" t="n">
        <v>0</v>
      </c>
      <c r="BL134" s="23" t="n">
        <f aca="false">BK134*0.5</f>
        <v>0</v>
      </c>
      <c r="BM134" s="22" t="n">
        <v>0</v>
      </c>
      <c r="BN134" s="23" t="n">
        <v>0</v>
      </c>
      <c r="BO134" s="22"/>
      <c r="BP134" s="52"/>
      <c r="BQ134" s="22"/>
      <c r="BR134" s="52"/>
      <c r="BS134" s="22"/>
      <c r="BT134" s="23"/>
      <c r="BU134" s="22"/>
      <c r="BV134" s="52"/>
      <c r="BW134" s="22"/>
      <c r="BX134" s="23"/>
      <c r="BY134" s="22"/>
      <c r="BZ134" s="52"/>
      <c r="CA134" s="55"/>
      <c r="CB134" s="23"/>
      <c r="CC134" s="22"/>
      <c r="CD134" s="52"/>
      <c r="CE134" s="22"/>
      <c r="CF134" s="52"/>
      <c r="CG134" s="22"/>
      <c r="CH134" s="23"/>
      <c r="CI134" s="22" t="n">
        <v>0</v>
      </c>
      <c r="CJ134" s="53" t="n">
        <f aca="false">CI134</f>
        <v>0</v>
      </c>
      <c r="CK134" s="22"/>
      <c r="CL134" s="52"/>
      <c r="CM134" s="22" t="n">
        <v>0</v>
      </c>
      <c r="CN134" s="53" t="n">
        <f aca="false">CM134</f>
        <v>0</v>
      </c>
      <c r="CO134" s="26" t="n">
        <f aca="false">H134+J134+L134+N134+P134+R134+T134+V134+X134+Z134+AB134+AD134+AF134+AH134+AJ134+AL134+AN134+AP134+AR134+AT134+AV134+AX134+AZ134+BB134+BD134+BF134+BH134+BJ134+BL134+BN134+BP134+BR134+BT134+BV134+BX134+BZ134+CB134+CD134+CF134+CH134+CJ134+CL134+CN134</f>
        <v>47.2</v>
      </c>
    </row>
    <row r="135" customFormat="false" ht="45" hidden="false" customHeight="true" outlineLevel="0" collapsed="false">
      <c r="A135" s="7" t="n">
        <v>258</v>
      </c>
      <c r="B135" s="21" t="s">
        <v>586</v>
      </c>
      <c r="C135" s="42" t="s">
        <v>587</v>
      </c>
      <c r="D135" s="42" t="s">
        <v>588</v>
      </c>
      <c r="E135" s="21" t="s">
        <v>59</v>
      </c>
      <c r="F135" s="21" t="s">
        <v>145</v>
      </c>
      <c r="G135" s="22"/>
      <c r="H135" s="23"/>
      <c r="I135" s="22"/>
      <c r="J135" s="23"/>
      <c r="K135" s="50"/>
      <c r="L135" s="50"/>
      <c r="M135" s="50"/>
      <c r="N135" s="50"/>
      <c r="O135" s="50"/>
      <c r="P135" s="50"/>
      <c r="Q135" s="50"/>
      <c r="R135" s="50"/>
      <c r="S135" s="22" t="n">
        <v>0</v>
      </c>
      <c r="T135" s="23" t="n">
        <v>0</v>
      </c>
      <c r="U135" s="22" t="n">
        <v>0</v>
      </c>
      <c r="V135" s="23" t="n">
        <f aca="false">U135*2</f>
        <v>0</v>
      </c>
      <c r="W135" s="50"/>
      <c r="X135" s="50"/>
      <c r="Y135" s="50"/>
      <c r="Z135" s="50"/>
      <c r="AA135" s="12" t="n">
        <v>0.882</v>
      </c>
      <c r="AB135" s="11" t="n">
        <f aca="false">IF(AA135&lt;51%,0,IF(AA135&lt;61%,5,IF(AA135&lt;71%,7,9)))</f>
        <v>9</v>
      </c>
      <c r="AC135" s="22" t="n">
        <v>0</v>
      </c>
      <c r="AD135" s="23" t="n">
        <v>0</v>
      </c>
      <c r="AE135" s="51"/>
      <c r="AF135" s="11"/>
      <c r="AG135" s="51"/>
      <c r="AH135" s="11"/>
      <c r="AI135" s="12" t="n">
        <v>1</v>
      </c>
      <c r="AJ135" s="11" t="n">
        <f aca="false">IF(AI135&lt;100%,0,5)</f>
        <v>5</v>
      </c>
      <c r="AK135" s="22"/>
      <c r="AL135" s="23"/>
      <c r="AM135" s="51"/>
      <c r="AN135" s="11" t="n">
        <v>6.6</v>
      </c>
      <c r="AO135" s="51"/>
      <c r="AP135" s="11" t="n">
        <v>6.67</v>
      </c>
      <c r="AQ135" s="51"/>
      <c r="AR135" s="11"/>
      <c r="AS135" s="22" t="n">
        <v>0</v>
      </c>
      <c r="AT135" s="23" t="n">
        <v>0</v>
      </c>
      <c r="AU135" s="22" t="n">
        <v>0</v>
      </c>
      <c r="AV135" s="23"/>
      <c r="AW135" s="22"/>
      <c r="AX135" s="23"/>
      <c r="AY135" s="22"/>
      <c r="AZ135" s="23"/>
      <c r="BA135" s="22"/>
      <c r="BB135" s="23"/>
      <c r="BC135" s="22"/>
      <c r="BD135" s="23"/>
      <c r="BE135" s="22" t="n">
        <v>0</v>
      </c>
      <c r="BF135" s="23" t="n">
        <f aca="false">BE135*1</f>
        <v>0</v>
      </c>
      <c r="BG135" s="22" t="n">
        <v>0</v>
      </c>
      <c r="BH135" s="23" t="n">
        <f aca="false">BG135*1</f>
        <v>0</v>
      </c>
      <c r="BI135" s="22" t="n">
        <v>0</v>
      </c>
      <c r="BJ135" s="23" t="n">
        <f aca="false">BI135*2</f>
        <v>0</v>
      </c>
      <c r="BK135" s="22" t="n">
        <v>0</v>
      </c>
      <c r="BL135" s="23" t="n">
        <f aca="false">BK135*0.5</f>
        <v>0</v>
      </c>
      <c r="BM135" s="22" t="n">
        <v>0</v>
      </c>
      <c r="BN135" s="23" t="n">
        <v>0</v>
      </c>
      <c r="BO135" s="22"/>
      <c r="BP135" s="52"/>
      <c r="BQ135" s="22"/>
      <c r="BR135" s="52"/>
      <c r="BS135" s="22"/>
      <c r="BT135" s="23" t="n">
        <v>18</v>
      </c>
      <c r="BU135" s="22"/>
      <c r="BV135" s="52"/>
      <c r="BW135" s="22"/>
      <c r="BX135" s="23"/>
      <c r="BY135" s="22"/>
      <c r="BZ135" s="52"/>
      <c r="CA135" s="22"/>
      <c r="CB135" s="23"/>
      <c r="CC135" s="22"/>
      <c r="CD135" s="52"/>
      <c r="CE135" s="22"/>
      <c r="CF135" s="52"/>
      <c r="CG135" s="22"/>
      <c r="CH135" s="23"/>
      <c r="CI135" s="22" t="n">
        <v>0</v>
      </c>
      <c r="CJ135" s="53" t="n">
        <f aca="false">CI135</f>
        <v>0</v>
      </c>
      <c r="CK135" s="22"/>
      <c r="CL135" s="52"/>
      <c r="CM135" s="22" t="n">
        <v>0</v>
      </c>
      <c r="CN135" s="53" t="n">
        <f aca="false">CM135</f>
        <v>0</v>
      </c>
      <c r="CO135" s="26" t="n">
        <f aca="false">H135+J135+L135+N135+P135+R135+T135+V135+X135+Z135+AB135+AD135+AF135+AH135+AJ135+AL135+AN135+AP135+AR135+AT135+AV135+AX135+AZ135+BB135+BD135+BF135+BH135+BJ135+BL135+BN135+BP135+BR135+BT135+BV135+BX135+BZ135+CB135+CD135+CF135+CH135+CJ135+CL135+CN135</f>
        <v>45.27</v>
      </c>
    </row>
    <row r="136" customFormat="false" ht="45" hidden="false" customHeight="true" outlineLevel="0" collapsed="false">
      <c r="A136" s="7" t="n">
        <v>225</v>
      </c>
      <c r="B136" s="21" t="s">
        <v>589</v>
      </c>
      <c r="C136" s="42" t="s">
        <v>590</v>
      </c>
      <c r="D136" s="42" t="s">
        <v>591</v>
      </c>
      <c r="E136" s="21" t="s">
        <v>83</v>
      </c>
      <c r="F136" s="21" t="s">
        <v>137</v>
      </c>
      <c r="G136" s="22"/>
      <c r="H136" s="23"/>
      <c r="I136" s="22"/>
      <c r="J136" s="23"/>
      <c r="K136" s="50"/>
      <c r="L136" s="50"/>
      <c r="M136" s="50"/>
      <c r="N136" s="50"/>
      <c r="O136" s="50"/>
      <c r="P136" s="50"/>
      <c r="Q136" s="50"/>
      <c r="R136" s="50"/>
      <c r="S136" s="22" t="n">
        <v>0</v>
      </c>
      <c r="T136" s="23" t="n">
        <v>0</v>
      </c>
      <c r="U136" s="22" t="n">
        <v>0</v>
      </c>
      <c r="V136" s="23" t="n">
        <f aca="false">U136*2</f>
        <v>0</v>
      </c>
      <c r="W136" s="50"/>
      <c r="X136" s="50"/>
      <c r="Y136" s="50"/>
      <c r="Z136" s="50"/>
      <c r="AA136" s="12" t="n">
        <v>0.8403</v>
      </c>
      <c r="AB136" s="11" t="n">
        <f aca="false">IF(AA136&lt;51%,0,IF(AA136&lt;61%,5,IF(AA136&lt;71%,7,9)))</f>
        <v>9</v>
      </c>
      <c r="AC136" s="24" t="n">
        <v>1</v>
      </c>
      <c r="AD136" s="23" t="n">
        <v>10</v>
      </c>
      <c r="AE136" s="51"/>
      <c r="AF136" s="11"/>
      <c r="AG136" s="51"/>
      <c r="AH136" s="11"/>
      <c r="AI136" s="12" t="n">
        <v>1</v>
      </c>
      <c r="AJ136" s="11" t="n">
        <f aca="false">IF(AI136&lt;100%,0,5)</f>
        <v>5</v>
      </c>
      <c r="AK136" s="22"/>
      <c r="AL136" s="23"/>
      <c r="AM136" s="51"/>
      <c r="AN136" s="11" t="n">
        <v>6.6</v>
      </c>
      <c r="AO136" s="51"/>
      <c r="AP136" s="11" t="n">
        <v>2.3</v>
      </c>
      <c r="AQ136" s="51"/>
      <c r="AR136" s="11" t="n">
        <v>2</v>
      </c>
      <c r="AS136" s="22" t="n">
        <v>600</v>
      </c>
      <c r="AT136" s="23" t="n">
        <v>11</v>
      </c>
      <c r="AU136" s="22" t="n">
        <v>0</v>
      </c>
      <c r="AV136" s="23"/>
      <c r="AW136" s="22"/>
      <c r="AX136" s="23"/>
      <c r="AY136" s="22"/>
      <c r="AZ136" s="23"/>
      <c r="BA136" s="22"/>
      <c r="BB136" s="23"/>
      <c r="BC136" s="22"/>
      <c r="BD136" s="23"/>
      <c r="BE136" s="22" t="n">
        <v>0</v>
      </c>
      <c r="BF136" s="23" t="n">
        <f aca="false">BE136*1</f>
        <v>0</v>
      </c>
      <c r="BG136" s="22" t="n">
        <v>0</v>
      </c>
      <c r="BH136" s="23" t="n">
        <f aca="false">BG136*1</f>
        <v>0</v>
      </c>
      <c r="BI136" s="22" t="n">
        <v>0</v>
      </c>
      <c r="BJ136" s="23" t="n">
        <f aca="false">BI136*2</f>
        <v>0</v>
      </c>
      <c r="BK136" s="22" t="n">
        <v>0</v>
      </c>
      <c r="BL136" s="23" t="n">
        <f aca="false">BK136*0.5</f>
        <v>0</v>
      </c>
      <c r="BM136" s="22" t="n">
        <v>0</v>
      </c>
      <c r="BN136" s="23" t="n">
        <v>0</v>
      </c>
      <c r="BO136" s="22"/>
      <c r="BP136" s="52"/>
      <c r="BQ136" s="22"/>
      <c r="BR136" s="52"/>
      <c r="BS136" s="22"/>
      <c r="BT136" s="23" t="n">
        <v>28</v>
      </c>
      <c r="BU136" s="22"/>
      <c r="BV136" s="52"/>
      <c r="BW136" s="22"/>
      <c r="BX136" s="23"/>
      <c r="BY136" s="22"/>
      <c r="BZ136" s="52"/>
      <c r="CA136" s="22"/>
      <c r="CB136" s="23"/>
      <c r="CC136" s="22"/>
      <c r="CD136" s="52"/>
      <c r="CE136" s="22"/>
      <c r="CF136" s="52"/>
      <c r="CG136" s="22"/>
      <c r="CH136" s="23"/>
      <c r="CI136" s="22" t="n">
        <v>1</v>
      </c>
      <c r="CJ136" s="23" t="n">
        <v>1</v>
      </c>
      <c r="CK136" s="22"/>
      <c r="CL136" s="52"/>
      <c r="CM136" s="22" t="n">
        <v>0</v>
      </c>
      <c r="CN136" s="53" t="n">
        <f aca="false">CM136</f>
        <v>0</v>
      </c>
      <c r="CO136" s="26" t="n">
        <f aca="false">H136+J136+L136+N136+P136+R136+T136+V136+X136+Z136+AB136+AD136+AF136+AH136+AJ136+AL136+AN136+AP136+AR136+AT136+AV136+AX136+AZ136+BB136+BD136+BF136+BH136+BJ136+BL136+BN136+BP136+BR136+BT136+BV136+BX136+BZ136+CB136+CD136+CF136+CH136+CJ136+CL136+CN136</f>
        <v>74.9</v>
      </c>
    </row>
    <row r="137" customFormat="false" ht="45" hidden="false" customHeight="true" outlineLevel="0" collapsed="false">
      <c r="A137" s="39" t="n">
        <v>5</v>
      </c>
      <c r="B137" s="42" t="s">
        <v>592</v>
      </c>
      <c r="C137" s="42" t="s">
        <v>593</v>
      </c>
      <c r="D137" s="42" t="s">
        <v>594</v>
      </c>
      <c r="E137" s="42" t="s">
        <v>59</v>
      </c>
      <c r="F137" s="42" t="s">
        <v>60</v>
      </c>
      <c r="G137" s="22"/>
      <c r="H137" s="23"/>
      <c r="I137" s="22"/>
      <c r="J137" s="23"/>
      <c r="K137" s="50"/>
      <c r="L137" s="50"/>
      <c r="M137" s="50"/>
      <c r="N137" s="50"/>
      <c r="O137" s="50"/>
      <c r="P137" s="50"/>
      <c r="Q137" s="50"/>
      <c r="R137" s="50"/>
      <c r="S137" s="22" t="n">
        <v>0</v>
      </c>
      <c r="T137" s="23" t="n">
        <v>0</v>
      </c>
      <c r="U137" s="22" t="n">
        <v>0</v>
      </c>
      <c r="V137" s="23" t="n">
        <f aca="false">U137*2</f>
        <v>0</v>
      </c>
      <c r="W137" s="50"/>
      <c r="X137" s="50"/>
      <c r="Y137" s="50"/>
      <c r="Z137" s="50"/>
      <c r="AA137" s="12" t="n">
        <v>0.766</v>
      </c>
      <c r="AB137" s="11" t="n">
        <f aca="false">IF(AA137&lt;51%,0,IF(AA137&lt;61%,5,IF(AA137&lt;71%,7,9)))</f>
        <v>9</v>
      </c>
      <c r="AC137" s="24" t="n">
        <v>1</v>
      </c>
      <c r="AD137" s="23" t="n">
        <v>10</v>
      </c>
      <c r="AE137" s="51" t="s">
        <v>595</v>
      </c>
      <c r="AF137" s="11" t="n">
        <v>4.33</v>
      </c>
      <c r="AG137" s="51"/>
      <c r="AH137" s="11"/>
      <c r="AI137" s="12" t="n">
        <v>1</v>
      </c>
      <c r="AJ137" s="11" t="n">
        <f aca="false">IF(AI137&lt;100%,0,5)</f>
        <v>5</v>
      </c>
      <c r="AK137" s="22"/>
      <c r="AL137" s="23"/>
      <c r="AM137" s="51"/>
      <c r="AN137" s="11"/>
      <c r="AO137" s="51"/>
      <c r="AP137" s="11" t="n">
        <v>2.2</v>
      </c>
      <c r="AQ137" s="51"/>
      <c r="AR137" s="11"/>
      <c r="AS137" s="22" t="n">
        <v>0</v>
      </c>
      <c r="AT137" s="23" t="n">
        <v>0</v>
      </c>
      <c r="AU137" s="22" t="n">
        <v>0</v>
      </c>
      <c r="AV137" s="23" t="n">
        <v>0</v>
      </c>
      <c r="AW137" s="22"/>
      <c r="AX137" s="23"/>
      <c r="AY137" s="22"/>
      <c r="AZ137" s="23"/>
      <c r="BA137" s="22"/>
      <c r="BB137" s="23"/>
      <c r="BC137" s="22"/>
      <c r="BD137" s="23"/>
      <c r="BE137" s="22" t="n">
        <v>1</v>
      </c>
      <c r="BF137" s="23" t="n">
        <f aca="false">BE137*1</f>
        <v>1</v>
      </c>
      <c r="BG137" s="22" t="n">
        <v>2</v>
      </c>
      <c r="BH137" s="23" t="n">
        <f aca="false">BG137*1</f>
        <v>2</v>
      </c>
      <c r="BI137" s="22" t="n">
        <v>0</v>
      </c>
      <c r="BJ137" s="23" t="n">
        <f aca="false">BI137*2</f>
        <v>0</v>
      </c>
      <c r="BK137" s="22" t="n">
        <v>0</v>
      </c>
      <c r="BL137" s="23" t="n">
        <f aca="false">BK137*0.5</f>
        <v>0</v>
      </c>
      <c r="BM137" s="22" t="n">
        <v>0</v>
      </c>
      <c r="BN137" s="23" t="n">
        <v>0</v>
      </c>
      <c r="BO137" s="22"/>
      <c r="BP137" s="52"/>
      <c r="BQ137" s="22"/>
      <c r="BR137" s="52"/>
      <c r="BS137" s="22"/>
      <c r="BT137" s="23"/>
      <c r="BU137" s="22"/>
      <c r="BV137" s="52"/>
      <c r="BW137" s="22"/>
      <c r="BX137" s="23"/>
      <c r="BY137" s="22"/>
      <c r="BZ137" s="52"/>
      <c r="CA137" s="22"/>
      <c r="CB137" s="23"/>
      <c r="CC137" s="22"/>
      <c r="CD137" s="52"/>
      <c r="CE137" s="22"/>
      <c r="CF137" s="52"/>
      <c r="CG137" s="22"/>
      <c r="CH137" s="23"/>
      <c r="CI137" s="22" t="n">
        <v>0</v>
      </c>
      <c r="CJ137" s="23" t="n">
        <f aca="false">CI137</f>
        <v>0</v>
      </c>
      <c r="CK137" s="22"/>
      <c r="CL137" s="52"/>
      <c r="CM137" s="22" t="n">
        <v>0</v>
      </c>
      <c r="CN137" s="23" t="n">
        <f aca="false">CM137</f>
        <v>0</v>
      </c>
      <c r="CO137" s="26" t="n">
        <f aca="false">H137+J137+L137+N137+P137+R137+T137+V137+X137+Z137+AB137+AD137+AF137+AH137+AJ137+AL137+AN137+AP137+AR137+AT137+AV137+AX137+AZ137+BB137+BD137+BF137+BH137+BJ137+BL137+BN137+BP137+BR137+BT137+BV137+BX137+BZ137+CB137+CD137+CF137+CH137+CJ137+CL137+CN137</f>
        <v>33.53</v>
      </c>
    </row>
    <row r="138" customFormat="false" ht="45" hidden="false" customHeight="true" outlineLevel="0" collapsed="false">
      <c r="A138" s="7" t="n">
        <v>39</v>
      </c>
      <c r="B138" s="21" t="s">
        <v>596</v>
      </c>
      <c r="C138" s="42" t="s">
        <v>597</v>
      </c>
      <c r="D138" s="42" t="s">
        <v>598</v>
      </c>
      <c r="E138" s="21" t="s">
        <v>68</v>
      </c>
      <c r="F138" s="21" t="s">
        <v>69</v>
      </c>
      <c r="G138" s="22"/>
      <c r="H138" s="23"/>
      <c r="I138" s="22"/>
      <c r="J138" s="23" t="n">
        <v>2</v>
      </c>
      <c r="K138" s="50"/>
      <c r="L138" s="57"/>
      <c r="M138" s="50"/>
      <c r="N138" s="57"/>
      <c r="O138" s="50"/>
      <c r="P138" s="50"/>
      <c r="Q138" s="50"/>
      <c r="R138" s="50"/>
      <c r="S138" s="22" t="n">
        <v>0</v>
      </c>
      <c r="T138" s="23" t="n">
        <v>0</v>
      </c>
      <c r="U138" s="22" t="n">
        <v>0</v>
      </c>
      <c r="V138" s="23" t="n">
        <f aca="false">U138*2</f>
        <v>0</v>
      </c>
      <c r="W138" s="50"/>
      <c r="X138" s="50"/>
      <c r="Y138" s="50"/>
      <c r="Z138" s="50"/>
      <c r="AA138" s="12" t="n">
        <v>0.61</v>
      </c>
      <c r="AB138" s="11" t="n">
        <f aca="false">IF(AA138&lt;51%,0,IF(AA138&lt;61%,5,IF(AA138&lt;71%,7,9)))</f>
        <v>7</v>
      </c>
      <c r="AC138" s="24" t="n">
        <v>1</v>
      </c>
      <c r="AD138" s="23" t="n">
        <v>10</v>
      </c>
      <c r="AE138" s="51"/>
      <c r="AF138" s="11"/>
      <c r="AG138" s="51"/>
      <c r="AH138" s="11"/>
      <c r="AI138" s="12" t="n">
        <v>0</v>
      </c>
      <c r="AJ138" s="11" t="n">
        <f aca="false">IF(AI138&lt;100%,0,5)</f>
        <v>0</v>
      </c>
      <c r="AK138" s="22"/>
      <c r="AL138" s="23"/>
      <c r="AM138" s="51"/>
      <c r="AN138" s="11"/>
      <c r="AO138" s="51"/>
      <c r="AP138" s="11"/>
      <c r="AQ138" s="51"/>
      <c r="AR138" s="11"/>
      <c r="AS138" s="22" t="n">
        <v>0</v>
      </c>
      <c r="AT138" s="23" t="n">
        <v>0</v>
      </c>
      <c r="AU138" s="22" t="n">
        <v>0</v>
      </c>
      <c r="AV138" s="23"/>
      <c r="AW138" s="22"/>
      <c r="AX138" s="23"/>
      <c r="AY138" s="22"/>
      <c r="AZ138" s="23"/>
      <c r="BA138" s="22"/>
      <c r="BB138" s="23"/>
      <c r="BC138" s="22"/>
      <c r="BD138" s="23"/>
      <c r="BE138" s="22" t="n">
        <v>0</v>
      </c>
      <c r="BF138" s="23" t="n">
        <f aca="false">BE138*1</f>
        <v>0</v>
      </c>
      <c r="BG138" s="22" t="n">
        <v>0</v>
      </c>
      <c r="BH138" s="23" t="n">
        <f aca="false">BG138*1</f>
        <v>0</v>
      </c>
      <c r="BI138" s="22" t="n">
        <v>0</v>
      </c>
      <c r="BJ138" s="23" t="n">
        <f aca="false">BI138*2</f>
        <v>0</v>
      </c>
      <c r="BK138" s="22" t="n">
        <v>0</v>
      </c>
      <c r="BL138" s="23" t="n">
        <f aca="false">BK138*0.5</f>
        <v>0</v>
      </c>
      <c r="BM138" s="22" t="n">
        <v>0</v>
      </c>
      <c r="BN138" s="23" t="n">
        <v>0</v>
      </c>
      <c r="BO138" s="22"/>
      <c r="BP138" s="52"/>
      <c r="BQ138" s="22"/>
      <c r="BR138" s="52"/>
      <c r="BS138" s="22"/>
      <c r="BT138" s="23"/>
      <c r="BU138" s="22"/>
      <c r="BV138" s="52"/>
      <c r="BW138" s="22"/>
      <c r="BX138" s="23"/>
      <c r="BY138" s="22"/>
      <c r="BZ138" s="52"/>
      <c r="CA138" s="22"/>
      <c r="CB138" s="23" t="n">
        <v>14</v>
      </c>
      <c r="CC138" s="22"/>
      <c r="CD138" s="52"/>
      <c r="CE138" s="22"/>
      <c r="CF138" s="52"/>
      <c r="CG138" s="22"/>
      <c r="CH138" s="23"/>
      <c r="CI138" s="22" t="n">
        <v>0</v>
      </c>
      <c r="CJ138" s="53" t="n">
        <f aca="false">CI138</f>
        <v>0</v>
      </c>
      <c r="CK138" s="22"/>
      <c r="CL138" s="52"/>
      <c r="CM138" s="22" t="n">
        <v>0</v>
      </c>
      <c r="CN138" s="53" t="n">
        <f aca="false">CM138</f>
        <v>0</v>
      </c>
      <c r="CO138" s="26" t="n">
        <f aca="false">H138+J138+L138+N138+P138+R138+T138+V138+X138+Z138+AB138+AD138+AF138+AH138+AJ138+AL138+AN138+AP138+AR138+AT138+AV138+AX138+AZ138+BB138+BD138+BF138+BH138+BJ138+BL138+BN138+BP138+BR138+BT138+BV138+BX138+BZ138+CB138+CD138+CF138+CH138+CJ138+CL138+CN138</f>
        <v>33</v>
      </c>
    </row>
    <row r="139" customFormat="false" ht="45" hidden="false" customHeight="true" outlineLevel="0" collapsed="false">
      <c r="A139" s="7" t="n">
        <v>80</v>
      </c>
      <c r="B139" s="21" t="s">
        <v>599</v>
      </c>
      <c r="C139" s="42" t="s">
        <v>600</v>
      </c>
      <c r="D139" s="42" t="s">
        <v>601</v>
      </c>
      <c r="E139" s="21" t="s">
        <v>83</v>
      </c>
      <c r="F139" s="21" t="s">
        <v>88</v>
      </c>
      <c r="G139" s="22"/>
      <c r="H139" s="23"/>
      <c r="I139" s="22"/>
      <c r="J139" s="23"/>
      <c r="K139" s="50"/>
      <c r="L139" s="50"/>
      <c r="M139" s="50"/>
      <c r="N139" s="50"/>
      <c r="O139" s="50"/>
      <c r="P139" s="50"/>
      <c r="Q139" s="50"/>
      <c r="R139" s="50"/>
      <c r="S139" s="22" t="n">
        <v>0</v>
      </c>
      <c r="T139" s="23" t="n">
        <v>0</v>
      </c>
      <c r="U139" s="22" t="n">
        <v>0</v>
      </c>
      <c r="V139" s="23" t="n">
        <f aca="false">U139*2</f>
        <v>0</v>
      </c>
      <c r="W139" s="50"/>
      <c r="X139" s="50"/>
      <c r="Y139" s="50"/>
      <c r="Z139" s="50"/>
      <c r="AA139" s="12" t="n">
        <v>0.588</v>
      </c>
      <c r="AB139" s="11" t="n">
        <f aca="false">IF(AA139&lt;51%,0,IF(AA139&lt;61%,5,IF(AA139&lt;71%,7,9)))</f>
        <v>5</v>
      </c>
      <c r="AC139" s="24" t="n">
        <v>1</v>
      </c>
      <c r="AD139" s="23" t="n">
        <v>10</v>
      </c>
      <c r="AE139" s="51"/>
      <c r="AF139" s="11"/>
      <c r="AG139" s="51" t="s">
        <v>602</v>
      </c>
      <c r="AH139" s="11" t="n">
        <v>4.95</v>
      </c>
      <c r="AI139" s="12" t="n">
        <v>1</v>
      </c>
      <c r="AJ139" s="11" t="n">
        <f aca="false">IF(AI139&lt;100%,0,5)</f>
        <v>5</v>
      </c>
      <c r="AK139" s="22"/>
      <c r="AL139" s="23"/>
      <c r="AM139" s="51"/>
      <c r="AN139" s="11"/>
      <c r="AO139" s="51"/>
      <c r="AP139" s="11"/>
      <c r="AQ139" s="51"/>
      <c r="AR139" s="11"/>
      <c r="AS139" s="22" t="n">
        <v>0</v>
      </c>
      <c r="AT139" s="23" t="n">
        <v>0</v>
      </c>
      <c r="AU139" s="22" t="n">
        <v>0</v>
      </c>
      <c r="AV139" s="23"/>
      <c r="AW139" s="22"/>
      <c r="AX139" s="23"/>
      <c r="AY139" s="22"/>
      <c r="AZ139" s="23"/>
      <c r="BA139" s="22"/>
      <c r="BB139" s="23"/>
      <c r="BC139" s="22"/>
      <c r="BD139" s="23"/>
      <c r="BE139" s="22" t="n">
        <v>0</v>
      </c>
      <c r="BF139" s="23" t="n">
        <f aca="false">BE139*1</f>
        <v>0</v>
      </c>
      <c r="BG139" s="22" t="n">
        <v>0</v>
      </c>
      <c r="BH139" s="23" t="n">
        <f aca="false">BG139*1</f>
        <v>0</v>
      </c>
      <c r="BI139" s="22" t="n">
        <v>0</v>
      </c>
      <c r="BJ139" s="23" t="n">
        <f aca="false">BI139*2</f>
        <v>0</v>
      </c>
      <c r="BK139" s="22" t="n">
        <v>0</v>
      </c>
      <c r="BL139" s="23" t="n">
        <f aca="false">BK139*0.5</f>
        <v>0</v>
      </c>
      <c r="BM139" s="22" t="n">
        <v>0</v>
      </c>
      <c r="BN139" s="23" t="n">
        <v>0</v>
      </c>
      <c r="BO139" s="22"/>
      <c r="BP139" s="52"/>
      <c r="BQ139" s="22"/>
      <c r="BR139" s="52"/>
      <c r="BS139" s="22"/>
      <c r="BT139" s="23"/>
      <c r="BU139" s="22"/>
      <c r="BV139" s="52"/>
      <c r="BW139" s="22"/>
      <c r="BX139" s="23"/>
      <c r="BY139" s="22"/>
      <c r="BZ139" s="52"/>
      <c r="CA139" s="22"/>
      <c r="CB139" s="23"/>
      <c r="CC139" s="22"/>
      <c r="CD139" s="52"/>
      <c r="CE139" s="22"/>
      <c r="CF139" s="52"/>
      <c r="CG139" s="22"/>
      <c r="CH139" s="23"/>
      <c r="CI139" s="22" t="n">
        <v>0</v>
      </c>
      <c r="CJ139" s="53" t="n">
        <f aca="false">CI139</f>
        <v>0</v>
      </c>
      <c r="CK139" s="22"/>
      <c r="CL139" s="52"/>
      <c r="CM139" s="22" t="n">
        <v>0</v>
      </c>
      <c r="CN139" s="53" t="n">
        <f aca="false">CM139</f>
        <v>0</v>
      </c>
      <c r="CO139" s="26" t="n">
        <f aca="false">H139+J139+L139+N139+P139+R139+T139+V139+X139+Z139+AB139+AD139+AF139+AH139+AJ139+AL139+AN139+AP139+AR139+AT139+AV139+AX139+AZ139+BB139+BD139+BF139+BH139+BJ139+BL139+BN139+BP139+BR139+BT139+BV139+BX139+BZ139+CB139+CD139+CF139+CH139+CJ139+CL139+CN139</f>
        <v>24.95</v>
      </c>
    </row>
    <row r="140" customFormat="false" ht="45" hidden="false" customHeight="true" outlineLevel="0" collapsed="false">
      <c r="A140" s="7" t="n">
        <v>250</v>
      </c>
      <c r="B140" s="21" t="s">
        <v>603</v>
      </c>
      <c r="C140" s="42" t="s">
        <v>604</v>
      </c>
      <c r="D140" s="42" t="s">
        <v>605</v>
      </c>
      <c r="E140" s="21" t="s">
        <v>83</v>
      </c>
      <c r="F140" s="21" t="s">
        <v>141</v>
      </c>
      <c r="G140" s="22"/>
      <c r="H140" s="23"/>
      <c r="I140" s="22"/>
      <c r="J140" s="23"/>
      <c r="K140" s="50"/>
      <c r="L140" s="50"/>
      <c r="M140" s="50"/>
      <c r="N140" s="50"/>
      <c r="O140" s="50"/>
      <c r="P140" s="50"/>
      <c r="Q140" s="50"/>
      <c r="R140" s="50"/>
      <c r="S140" s="22" t="n">
        <v>0</v>
      </c>
      <c r="T140" s="23" t="n">
        <v>0</v>
      </c>
      <c r="U140" s="22" t="n">
        <v>0</v>
      </c>
      <c r="V140" s="23" t="n">
        <f aca="false">U140*2</f>
        <v>0</v>
      </c>
      <c r="W140" s="50"/>
      <c r="X140" s="50"/>
      <c r="Y140" s="50"/>
      <c r="Z140" s="50"/>
      <c r="AA140" s="12" t="n">
        <v>1</v>
      </c>
      <c r="AB140" s="11" t="n">
        <f aca="false">IF(AA140&lt;51%,0,IF(AA140&lt;61%,5,IF(AA140&lt;71%,7,9)))</f>
        <v>9</v>
      </c>
      <c r="AC140" s="24" t="n">
        <v>1</v>
      </c>
      <c r="AD140" s="54" t="n">
        <v>10</v>
      </c>
      <c r="AE140" s="51"/>
      <c r="AF140" s="11"/>
      <c r="AG140" s="51"/>
      <c r="AH140" s="11"/>
      <c r="AI140" s="12" t="n">
        <v>0</v>
      </c>
      <c r="AJ140" s="11" t="n">
        <f aca="false">IF(AI140&lt;100%,0,5)</f>
        <v>0</v>
      </c>
      <c r="AK140" s="22"/>
      <c r="AL140" s="23"/>
      <c r="AM140" s="51"/>
      <c r="AN140" s="11"/>
      <c r="AO140" s="51"/>
      <c r="AP140" s="11" t="n">
        <v>4</v>
      </c>
      <c r="AQ140" s="51"/>
      <c r="AR140" s="11"/>
      <c r="AS140" s="22" t="n">
        <v>0</v>
      </c>
      <c r="AT140" s="23" t="n">
        <v>0</v>
      </c>
      <c r="AU140" s="22" t="n">
        <v>0</v>
      </c>
      <c r="AV140" s="23"/>
      <c r="AW140" s="22"/>
      <c r="AX140" s="23" t="n">
        <v>5</v>
      </c>
      <c r="AY140" s="22"/>
      <c r="AZ140" s="23"/>
      <c r="BA140" s="22" t="s">
        <v>269</v>
      </c>
      <c r="BB140" s="23" t="n">
        <v>3</v>
      </c>
      <c r="BC140" s="22"/>
      <c r="BD140" s="23"/>
      <c r="BE140" s="22" t="n">
        <v>0</v>
      </c>
      <c r="BF140" s="23" t="n">
        <f aca="false">BE140*1</f>
        <v>0</v>
      </c>
      <c r="BG140" s="22" t="n">
        <v>1</v>
      </c>
      <c r="BH140" s="23" t="n">
        <f aca="false">BG140*1</f>
        <v>1</v>
      </c>
      <c r="BI140" s="22" t="n">
        <v>0</v>
      </c>
      <c r="BJ140" s="23" t="n">
        <f aca="false">BI140*2</f>
        <v>0</v>
      </c>
      <c r="BK140" s="22" t="n">
        <v>0</v>
      </c>
      <c r="BL140" s="23" t="n">
        <f aca="false">BK140*0.5</f>
        <v>0</v>
      </c>
      <c r="BM140" s="22" t="n">
        <v>0</v>
      </c>
      <c r="BN140" s="23" t="n">
        <v>0</v>
      </c>
      <c r="BO140" s="22"/>
      <c r="BP140" s="52"/>
      <c r="BQ140" s="22"/>
      <c r="BR140" s="52"/>
      <c r="BS140" s="22"/>
      <c r="BT140" s="23"/>
      <c r="BU140" s="22"/>
      <c r="BV140" s="52"/>
      <c r="BW140" s="22"/>
      <c r="BX140" s="23"/>
      <c r="BY140" s="22"/>
      <c r="BZ140" s="52"/>
      <c r="CA140" s="55"/>
      <c r="CB140" s="23"/>
      <c r="CC140" s="22"/>
      <c r="CD140" s="52"/>
      <c r="CE140" s="22"/>
      <c r="CF140" s="52"/>
      <c r="CG140" s="22"/>
      <c r="CH140" s="23"/>
      <c r="CI140" s="22" t="n">
        <v>0</v>
      </c>
      <c r="CJ140" s="53" t="n">
        <f aca="false">CI140</f>
        <v>0</v>
      </c>
      <c r="CK140" s="22"/>
      <c r="CL140" s="52"/>
      <c r="CM140" s="22" t="n">
        <v>0</v>
      </c>
      <c r="CN140" s="53" t="n">
        <f aca="false">CM140</f>
        <v>0</v>
      </c>
      <c r="CO140" s="26" t="n">
        <f aca="false">H140+J140+L140+N140+P140+R140+T140+V140+X140+Z140+AB140+AD140+AF140+AH140+AJ140+AL140+AN140+AP140+AR140+AT140+AV140+AX140+AZ140+BB140+BD140+BF140+BH140+BJ140+BL140+BN140+BP140+BR140+BT140+BV140+BX140+BZ140+CB140+CD140+CF140+CH140+CJ140+CL140+CN140</f>
        <v>32</v>
      </c>
    </row>
    <row r="141" customFormat="false" ht="45" hidden="false" customHeight="true" outlineLevel="0" collapsed="false">
      <c r="A141" s="7" t="n">
        <v>164</v>
      </c>
      <c r="B141" s="21" t="s">
        <v>606</v>
      </c>
      <c r="C141" s="42" t="s">
        <v>607</v>
      </c>
      <c r="D141" s="42" t="s">
        <v>608</v>
      </c>
      <c r="E141" s="21" t="s">
        <v>59</v>
      </c>
      <c r="F141" s="21" t="s">
        <v>112</v>
      </c>
      <c r="G141" s="22"/>
      <c r="H141" s="23"/>
      <c r="I141" s="22"/>
      <c r="J141" s="23"/>
      <c r="K141" s="50"/>
      <c r="L141" s="50"/>
      <c r="M141" s="50"/>
      <c r="N141" s="50"/>
      <c r="O141" s="50"/>
      <c r="P141" s="50"/>
      <c r="Q141" s="50"/>
      <c r="R141" s="50"/>
      <c r="S141" s="22" t="n">
        <v>0</v>
      </c>
      <c r="T141" s="23" t="n">
        <v>0</v>
      </c>
      <c r="U141" s="22" t="n">
        <v>0.5</v>
      </c>
      <c r="V141" s="23" t="n">
        <f aca="false">U141*2</f>
        <v>1</v>
      </c>
      <c r="W141" s="50"/>
      <c r="X141" s="50"/>
      <c r="Y141" s="50"/>
      <c r="Z141" s="50"/>
      <c r="AA141" s="12" t="n">
        <v>0.75</v>
      </c>
      <c r="AB141" s="11" t="n">
        <f aca="false">IF(AA141&lt;51%,0,IF(AA141&lt;61%,5,IF(AA141&lt;71%,7,9)))</f>
        <v>9</v>
      </c>
      <c r="AC141" s="24" t="n">
        <v>1</v>
      </c>
      <c r="AD141" s="23" t="n">
        <v>10</v>
      </c>
      <c r="AE141" s="51"/>
      <c r="AF141" s="11"/>
      <c r="AG141" s="51"/>
      <c r="AH141" s="11"/>
      <c r="AI141" s="12" t="n">
        <v>1</v>
      </c>
      <c r="AJ141" s="11" t="n">
        <f aca="false">IF(AI141&lt;100%,0,5)</f>
        <v>5</v>
      </c>
      <c r="AK141" s="22"/>
      <c r="AL141" s="23"/>
      <c r="AM141" s="51"/>
      <c r="AN141" s="11"/>
      <c r="AO141" s="51"/>
      <c r="AP141" s="11"/>
      <c r="AQ141" s="51"/>
      <c r="AR141" s="11"/>
      <c r="AS141" s="22" t="n">
        <v>0</v>
      </c>
      <c r="AT141" s="23" t="n">
        <v>0</v>
      </c>
      <c r="AU141" s="22" t="n">
        <v>0</v>
      </c>
      <c r="AV141" s="23"/>
      <c r="AW141" s="22"/>
      <c r="AX141" s="23"/>
      <c r="AY141" s="22"/>
      <c r="AZ141" s="23"/>
      <c r="BA141" s="22"/>
      <c r="BB141" s="23"/>
      <c r="BC141" s="22"/>
      <c r="BD141" s="23"/>
      <c r="BE141" s="22" t="n">
        <v>0</v>
      </c>
      <c r="BF141" s="23" t="n">
        <f aca="false">BE141*1</f>
        <v>0</v>
      </c>
      <c r="BG141" s="22" t="n">
        <v>0</v>
      </c>
      <c r="BH141" s="23" t="n">
        <f aca="false">BG141*1</f>
        <v>0</v>
      </c>
      <c r="BI141" s="22" t="n">
        <v>0</v>
      </c>
      <c r="BJ141" s="23" t="n">
        <f aca="false">BI141*2</f>
        <v>0</v>
      </c>
      <c r="BK141" s="22" t="n">
        <v>0</v>
      </c>
      <c r="BL141" s="23" t="n">
        <f aca="false">BK141*0.5</f>
        <v>0</v>
      </c>
      <c r="BM141" s="22" t="n">
        <v>0</v>
      </c>
      <c r="BN141" s="23" t="n">
        <v>0</v>
      </c>
      <c r="BO141" s="22"/>
      <c r="BP141" s="52"/>
      <c r="BQ141" s="22"/>
      <c r="BR141" s="52"/>
      <c r="BS141" s="22"/>
      <c r="BT141" s="23"/>
      <c r="BU141" s="22"/>
      <c r="BV141" s="52"/>
      <c r="BW141" s="22"/>
      <c r="BX141" s="23"/>
      <c r="BY141" s="22"/>
      <c r="BZ141" s="52"/>
      <c r="CA141" s="22"/>
      <c r="CB141" s="23"/>
      <c r="CC141" s="22"/>
      <c r="CD141" s="52"/>
      <c r="CE141" s="22"/>
      <c r="CF141" s="52"/>
      <c r="CG141" s="22" t="s">
        <v>472</v>
      </c>
      <c r="CH141" s="23" t="n">
        <v>16</v>
      </c>
      <c r="CI141" s="22" t="n">
        <v>0</v>
      </c>
      <c r="CJ141" s="53" t="n">
        <f aca="false">CI141</f>
        <v>0</v>
      </c>
      <c r="CK141" s="22"/>
      <c r="CL141" s="52"/>
      <c r="CM141" s="22" t="n">
        <v>0</v>
      </c>
      <c r="CN141" s="53" t="n">
        <f aca="false">CM141</f>
        <v>0</v>
      </c>
      <c r="CO141" s="26" t="n">
        <f aca="false">H141+J141+L141+N141+P141+R141+T141+V141+X141+Z141+AB141+AD141+AF141+AH141+AJ141+AL141+AN141+AP141+AR141+AT141+AV141+AX141+AZ141+BB141+BD141+BF141+BH141+BJ141+BL141+BN141+BP141+BR141+BT141+BV141+BX141+BZ141+CB141+CD141+CF141+CH141+CJ141+CL141+CN141</f>
        <v>41</v>
      </c>
    </row>
    <row r="142" customFormat="false" ht="45" hidden="false" customHeight="true" outlineLevel="0" collapsed="false">
      <c r="A142" s="7" t="n">
        <v>68</v>
      </c>
      <c r="B142" s="21" t="s">
        <v>609</v>
      </c>
      <c r="C142" s="42" t="s">
        <v>610</v>
      </c>
      <c r="D142" s="42" t="s">
        <v>611</v>
      </c>
      <c r="E142" s="21" t="s">
        <v>83</v>
      </c>
      <c r="F142" s="21" t="s">
        <v>84</v>
      </c>
      <c r="G142" s="22"/>
      <c r="H142" s="23"/>
      <c r="I142" s="22"/>
      <c r="J142" s="23" t="n">
        <v>3</v>
      </c>
      <c r="K142" s="50"/>
      <c r="L142" s="50"/>
      <c r="M142" s="50"/>
      <c r="N142" s="50"/>
      <c r="O142" s="50"/>
      <c r="P142" s="50"/>
      <c r="Q142" s="50"/>
      <c r="R142" s="50"/>
      <c r="S142" s="22" t="n">
        <v>0</v>
      </c>
      <c r="T142" s="23" t="n">
        <v>0</v>
      </c>
      <c r="U142" s="22" t="n">
        <v>0</v>
      </c>
      <c r="V142" s="23" t="n">
        <f aca="false">U142*2</f>
        <v>0</v>
      </c>
      <c r="W142" s="50"/>
      <c r="X142" s="50"/>
      <c r="Y142" s="50"/>
      <c r="Z142" s="50"/>
      <c r="AA142" s="12" t="n">
        <v>0.84</v>
      </c>
      <c r="AB142" s="11" t="n">
        <f aca="false">IF(AA142&lt;51%,0,IF(AA142&lt;61%,5,IF(AA142&lt;71%,7,9)))</f>
        <v>9</v>
      </c>
      <c r="AC142" s="24" t="n">
        <v>1</v>
      </c>
      <c r="AD142" s="23" t="n">
        <v>10</v>
      </c>
      <c r="AE142" s="51" t="s">
        <v>612</v>
      </c>
      <c r="AF142" s="11" t="n">
        <v>18.5</v>
      </c>
      <c r="AG142" s="51" t="s">
        <v>613</v>
      </c>
      <c r="AH142" s="11" t="n">
        <v>5.55</v>
      </c>
      <c r="AI142" s="12" t="n">
        <v>0</v>
      </c>
      <c r="AJ142" s="11" t="n">
        <f aca="false">IF(AI142&lt;100%,0,5)</f>
        <v>0</v>
      </c>
      <c r="AK142" s="22"/>
      <c r="AL142" s="23"/>
      <c r="AM142" s="51"/>
      <c r="AN142" s="11" t="n">
        <v>10</v>
      </c>
      <c r="AO142" s="51"/>
      <c r="AP142" s="11" t="n">
        <v>5</v>
      </c>
      <c r="AQ142" s="51"/>
      <c r="AR142" s="11"/>
      <c r="AS142" s="22" t="n">
        <v>0</v>
      </c>
      <c r="AT142" s="23" t="n">
        <v>0</v>
      </c>
      <c r="AU142" s="22" t="n">
        <v>0</v>
      </c>
      <c r="AV142" s="23" t="n">
        <v>0</v>
      </c>
      <c r="AW142" s="22"/>
      <c r="AX142" s="23"/>
      <c r="AY142" s="22"/>
      <c r="AZ142" s="23"/>
      <c r="BA142" s="22"/>
      <c r="BB142" s="23"/>
      <c r="BC142" s="22"/>
      <c r="BD142" s="23"/>
      <c r="BE142" s="22" t="n">
        <v>0</v>
      </c>
      <c r="BF142" s="23" t="n">
        <f aca="false">BE142*1</f>
        <v>0</v>
      </c>
      <c r="BG142" s="22" t="n">
        <v>0</v>
      </c>
      <c r="BH142" s="23" t="n">
        <f aca="false">BG142*1</f>
        <v>0</v>
      </c>
      <c r="BI142" s="22" t="n">
        <v>0</v>
      </c>
      <c r="BJ142" s="23" t="n">
        <f aca="false">BI142*2</f>
        <v>0</v>
      </c>
      <c r="BK142" s="22" t="n">
        <v>0</v>
      </c>
      <c r="BL142" s="23" t="n">
        <f aca="false">BK142*0.5</f>
        <v>0</v>
      </c>
      <c r="BM142" s="22" t="n">
        <v>0</v>
      </c>
      <c r="BN142" s="23" t="n">
        <v>0</v>
      </c>
      <c r="BO142" s="22"/>
      <c r="BP142" s="52"/>
      <c r="BQ142" s="22"/>
      <c r="BR142" s="52"/>
      <c r="BS142" s="22"/>
      <c r="BT142" s="23"/>
      <c r="BU142" s="22"/>
      <c r="BV142" s="52"/>
      <c r="BW142" s="22"/>
      <c r="BX142" s="23"/>
      <c r="BY142" s="22"/>
      <c r="BZ142" s="52"/>
      <c r="CA142" s="22"/>
      <c r="CB142" s="23" t="n">
        <v>13</v>
      </c>
      <c r="CC142" s="22"/>
      <c r="CD142" s="52"/>
      <c r="CE142" s="22"/>
      <c r="CF142" s="52"/>
      <c r="CG142" s="22"/>
      <c r="CH142" s="23"/>
      <c r="CI142" s="22" t="n">
        <v>0</v>
      </c>
      <c r="CJ142" s="53" t="n">
        <f aca="false">CI142</f>
        <v>0</v>
      </c>
      <c r="CK142" s="22"/>
      <c r="CL142" s="52"/>
      <c r="CM142" s="22" t="n">
        <v>0</v>
      </c>
      <c r="CN142" s="53" t="n">
        <f aca="false">CM142</f>
        <v>0</v>
      </c>
      <c r="CO142" s="26" t="n">
        <f aca="false">H142+J142+L142+N142+P142+R142+T142+V142+X142+Z142+AB142+AD142+AF142+AH142+AJ142+AL142+AN142+AP142+AR142+AT142+AV142+AX142+AZ142+BB142+BD142+BF142+BH142+BJ142+BL142+BN142+BP142+BR142+BT142+BV142+BX142+BZ142+CB142+CD142+CF142+CH142+CJ142+CL142+CN142</f>
        <v>74.05</v>
      </c>
    </row>
    <row r="143" customFormat="false" ht="45" hidden="false" customHeight="true" outlineLevel="0" collapsed="false">
      <c r="A143" s="7" t="n">
        <v>100</v>
      </c>
      <c r="B143" s="21" t="s">
        <v>614</v>
      </c>
      <c r="C143" s="42" t="s">
        <v>615</v>
      </c>
      <c r="D143" s="42" t="s">
        <v>616</v>
      </c>
      <c r="E143" s="21" t="s">
        <v>59</v>
      </c>
      <c r="F143" s="21" t="s">
        <v>96</v>
      </c>
      <c r="G143" s="22"/>
      <c r="H143" s="23"/>
      <c r="I143" s="22"/>
      <c r="J143" s="23"/>
      <c r="K143" s="50"/>
      <c r="L143" s="50"/>
      <c r="M143" s="50"/>
      <c r="N143" s="50"/>
      <c r="O143" s="50"/>
      <c r="P143" s="50"/>
      <c r="Q143" s="50"/>
      <c r="R143" s="50"/>
      <c r="S143" s="22" t="n">
        <v>0</v>
      </c>
      <c r="T143" s="23" t="n">
        <v>0</v>
      </c>
      <c r="U143" s="22" t="n">
        <v>0</v>
      </c>
      <c r="V143" s="23" t="n">
        <f aca="false">U143*2</f>
        <v>0</v>
      </c>
      <c r="W143" s="50"/>
      <c r="X143" s="50"/>
      <c r="Y143" s="50"/>
      <c r="Z143" s="50"/>
      <c r="AA143" s="12" t="n">
        <v>0.5957</v>
      </c>
      <c r="AB143" s="11" t="n">
        <f aca="false">IF(AA143&lt;51%,0,IF(AA143&lt;61%,5,IF(AA143&lt;71%,7,9)))</f>
        <v>5</v>
      </c>
      <c r="AC143" s="24" t="n">
        <v>1</v>
      </c>
      <c r="AD143" s="23" t="n">
        <f aca="false">IF(AC143&lt;100%,-20,10)</f>
        <v>10</v>
      </c>
      <c r="AE143" s="51" t="s">
        <v>617</v>
      </c>
      <c r="AF143" s="11" t="n">
        <v>2.8</v>
      </c>
      <c r="AG143" s="51"/>
      <c r="AH143" s="11"/>
      <c r="AI143" s="12" t="n">
        <v>0</v>
      </c>
      <c r="AJ143" s="11" t="n">
        <f aca="false">IF(AI143&lt;100%,0,5)</f>
        <v>0</v>
      </c>
      <c r="AK143" s="22"/>
      <c r="AL143" s="23"/>
      <c r="AM143" s="22"/>
      <c r="AN143" s="23"/>
      <c r="AO143" s="22"/>
      <c r="AP143" s="23"/>
      <c r="AQ143" s="22"/>
      <c r="AR143" s="23"/>
      <c r="AS143" s="22" t="n">
        <v>0</v>
      </c>
      <c r="AT143" s="23" t="n">
        <v>0</v>
      </c>
      <c r="AU143" s="22" t="n">
        <v>0</v>
      </c>
      <c r="AV143" s="23"/>
      <c r="AW143" s="22"/>
      <c r="AX143" s="23"/>
      <c r="AY143" s="22"/>
      <c r="AZ143" s="23"/>
      <c r="BA143" s="22"/>
      <c r="BB143" s="23"/>
      <c r="BC143" s="22"/>
      <c r="BD143" s="23"/>
      <c r="BE143" s="22" t="n">
        <v>0</v>
      </c>
      <c r="BF143" s="23" t="n">
        <f aca="false">BE143*1</f>
        <v>0</v>
      </c>
      <c r="BG143" s="22" t="n">
        <v>0</v>
      </c>
      <c r="BH143" s="23" t="n">
        <f aca="false">BG143*1</f>
        <v>0</v>
      </c>
      <c r="BI143" s="22" t="n">
        <v>0</v>
      </c>
      <c r="BJ143" s="23" t="n">
        <f aca="false">BI143*2</f>
        <v>0</v>
      </c>
      <c r="BK143" s="22" t="n">
        <v>0</v>
      </c>
      <c r="BL143" s="23" t="n">
        <f aca="false">BK143*0.5</f>
        <v>0</v>
      </c>
      <c r="BM143" s="22" t="n">
        <v>0</v>
      </c>
      <c r="BN143" s="23" t="n">
        <v>0</v>
      </c>
      <c r="BO143" s="22"/>
      <c r="BP143" s="52"/>
      <c r="BQ143" s="22"/>
      <c r="BR143" s="52"/>
      <c r="BS143" s="22"/>
      <c r="BT143" s="23"/>
      <c r="BU143" s="22"/>
      <c r="BV143" s="52"/>
      <c r="BW143" s="22"/>
      <c r="BX143" s="23"/>
      <c r="BY143" s="22"/>
      <c r="BZ143" s="52"/>
      <c r="CA143" s="22"/>
      <c r="CB143" s="23"/>
      <c r="CC143" s="22"/>
      <c r="CD143" s="52"/>
      <c r="CE143" s="22"/>
      <c r="CF143" s="52"/>
      <c r="CG143" s="22"/>
      <c r="CH143" s="23"/>
      <c r="CI143" s="22" t="n">
        <v>0</v>
      </c>
      <c r="CJ143" s="53" t="n">
        <f aca="false">CI143</f>
        <v>0</v>
      </c>
      <c r="CK143" s="22"/>
      <c r="CL143" s="52"/>
      <c r="CM143" s="22" t="n">
        <v>0</v>
      </c>
      <c r="CN143" s="53" t="n">
        <f aca="false">CM143</f>
        <v>0</v>
      </c>
      <c r="CO143" s="26" t="n">
        <f aca="false">H143+J143+L143+N143+P143+R143+T143+V143+X143+Z143+AB143+AD143+AF143+AH143+AJ143+AL143+AN143+AP143+AR143+AT143+AV143+AX143+AZ143+BB143+BD143+BF143+BH143+BJ143+BL143+BN143+BP143+BR143+BT143+BV143+BX143+BZ143+CB143+CD143+CF143+CH143+CJ143+CL143+CN143</f>
        <v>17.8</v>
      </c>
    </row>
    <row r="144" customFormat="false" ht="45" hidden="false" customHeight="true" outlineLevel="0" collapsed="false">
      <c r="A144" s="7" t="n">
        <v>51</v>
      </c>
      <c r="B144" s="21" t="s">
        <v>618</v>
      </c>
      <c r="C144" s="42" t="s">
        <v>619</v>
      </c>
      <c r="D144" s="42" t="s">
        <v>620</v>
      </c>
      <c r="E144" s="21" t="s">
        <v>68</v>
      </c>
      <c r="F144" s="21" t="s">
        <v>74</v>
      </c>
      <c r="G144" s="22"/>
      <c r="H144" s="23"/>
      <c r="I144" s="22"/>
      <c r="J144" s="23"/>
      <c r="K144" s="50"/>
      <c r="L144" s="57"/>
      <c r="M144" s="50"/>
      <c r="N144" s="57"/>
      <c r="O144" s="50"/>
      <c r="P144" s="50"/>
      <c r="Q144" s="50"/>
      <c r="R144" s="50"/>
      <c r="S144" s="22" t="n">
        <v>0</v>
      </c>
      <c r="T144" s="23" t="n">
        <v>0</v>
      </c>
      <c r="U144" s="22" t="n">
        <v>0</v>
      </c>
      <c r="V144" s="23" t="n">
        <f aca="false">U144*2</f>
        <v>0</v>
      </c>
      <c r="W144" s="50"/>
      <c r="X144" s="50"/>
      <c r="Y144" s="50"/>
      <c r="Z144" s="50"/>
      <c r="AA144" s="12" t="n">
        <v>0.84</v>
      </c>
      <c r="AB144" s="11" t="n">
        <f aca="false">IF(AA144&lt;51%,0,IF(AA144&lt;61%,5,IF(AA144&lt;71%,7,9)))</f>
        <v>9</v>
      </c>
      <c r="AC144" s="24" t="n">
        <v>1</v>
      </c>
      <c r="AD144" s="23" t="n">
        <v>10</v>
      </c>
      <c r="AE144" s="51"/>
      <c r="AF144" s="11"/>
      <c r="AG144" s="51" t="s">
        <v>621</v>
      </c>
      <c r="AH144" s="11" t="n">
        <v>2.93</v>
      </c>
      <c r="AI144" s="12" t="n">
        <v>0</v>
      </c>
      <c r="AJ144" s="11" t="n">
        <f aca="false">IF(AI144&lt;100%,0,5)</f>
        <v>0</v>
      </c>
      <c r="AK144" s="22"/>
      <c r="AL144" s="23"/>
      <c r="AM144" s="51"/>
      <c r="AN144" s="11"/>
      <c r="AO144" s="51"/>
      <c r="AP144" s="11" t="n">
        <v>1</v>
      </c>
      <c r="AQ144" s="51"/>
      <c r="AR144" s="11"/>
      <c r="AS144" s="22" t="s">
        <v>622</v>
      </c>
      <c r="AT144" s="23" t="n">
        <v>2</v>
      </c>
      <c r="AU144" s="22" t="n">
        <v>0</v>
      </c>
      <c r="AV144" s="23" t="n">
        <v>0</v>
      </c>
      <c r="AW144" s="22"/>
      <c r="AX144" s="23"/>
      <c r="AY144" s="22"/>
      <c r="AZ144" s="23"/>
      <c r="BA144" s="22"/>
      <c r="BB144" s="23"/>
      <c r="BC144" s="22"/>
      <c r="BD144" s="23"/>
      <c r="BE144" s="22" t="n">
        <v>0</v>
      </c>
      <c r="BF144" s="23" t="n">
        <f aca="false">BE144*1</f>
        <v>0</v>
      </c>
      <c r="BG144" s="22" t="n">
        <v>0</v>
      </c>
      <c r="BH144" s="23" t="n">
        <f aca="false">BG144*1</f>
        <v>0</v>
      </c>
      <c r="BI144" s="22" t="n">
        <v>0</v>
      </c>
      <c r="BJ144" s="23" t="n">
        <f aca="false">BI144*2</f>
        <v>0</v>
      </c>
      <c r="BK144" s="22" t="n">
        <v>0</v>
      </c>
      <c r="BL144" s="23" t="n">
        <f aca="false">BK144*0.5</f>
        <v>0</v>
      </c>
      <c r="BM144" s="22" t="n">
        <v>0</v>
      </c>
      <c r="BN144" s="23" t="n">
        <v>0</v>
      </c>
      <c r="BO144" s="22"/>
      <c r="BP144" s="52"/>
      <c r="BQ144" s="22"/>
      <c r="BR144" s="52"/>
      <c r="BS144" s="22"/>
      <c r="BT144" s="23"/>
      <c r="BU144" s="22"/>
      <c r="BV144" s="52"/>
      <c r="BW144" s="22"/>
      <c r="BX144" s="23"/>
      <c r="BY144" s="22"/>
      <c r="BZ144" s="52"/>
      <c r="CA144" s="22"/>
      <c r="CB144" s="23"/>
      <c r="CC144" s="22"/>
      <c r="CD144" s="52"/>
      <c r="CE144" s="22"/>
      <c r="CF144" s="52"/>
      <c r="CG144" s="22"/>
      <c r="CH144" s="23"/>
      <c r="CI144" s="22" t="n">
        <v>0</v>
      </c>
      <c r="CJ144" s="53" t="n">
        <f aca="false">CI144</f>
        <v>0</v>
      </c>
      <c r="CK144" s="22"/>
      <c r="CL144" s="52"/>
      <c r="CM144" s="22" t="n">
        <v>0</v>
      </c>
      <c r="CN144" s="53" t="n">
        <f aca="false">CM144</f>
        <v>0</v>
      </c>
      <c r="CO144" s="26" t="n">
        <f aca="false">H144+J144+L144+N144+P144+R144+T144+V144+X144+Z144+AB144+AD144+AF144+AH144+AJ144+AL144+AN144+AP144+AR144+AT144+AV144+AX144+AZ144+BB144+BD144+BF144+BH144+BJ144+BL144+BN144+BP144+BR144+BT144+BV144+BX144+BZ144+CB144+CD144+CF144+CH144+CJ144+CL144+CN144</f>
        <v>24.93</v>
      </c>
    </row>
    <row r="145" customFormat="false" ht="45" hidden="false" customHeight="true" outlineLevel="0" collapsed="false">
      <c r="A145" s="7" t="n">
        <v>54</v>
      </c>
      <c r="B145" s="21" t="s">
        <v>623</v>
      </c>
      <c r="C145" s="42" t="s">
        <v>624</v>
      </c>
      <c r="D145" s="42" t="s">
        <v>625</v>
      </c>
      <c r="E145" s="21" t="s">
        <v>68</v>
      </c>
      <c r="F145" s="21" t="s">
        <v>74</v>
      </c>
      <c r="G145" s="22"/>
      <c r="H145" s="23"/>
      <c r="I145" s="22"/>
      <c r="J145" s="23" t="n">
        <v>3</v>
      </c>
      <c r="K145" s="50"/>
      <c r="L145" s="57"/>
      <c r="M145" s="50"/>
      <c r="N145" s="57"/>
      <c r="O145" s="50"/>
      <c r="P145" s="50"/>
      <c r="Q145" s="50"/>
      <c r="R145" s="50"/>
      <c r="S145" s="22" t="n">
        <v>0</v>
      </c>
      <c r="T145" s="23" t="n">
        <v>0</v>
      </c>
      <c r="U145" s="22" t="n">
        <v>0</v>
      </c>
      <c r="V145" s="23" t="n">
        <f aca="false">U145*2</f>
        <v>0</v>
      </c>
      <c r="W145" s="50"/>
      <c r="X145" s="50"/>
      <c r="Y145" s="50"/>
      <c r="Z145" s="50"/>
      <c r="AA145" s="12" t="n">
        <v>0.72</v>
      </c>
      <c r="AB145" s="11" t="n">
        <f aca="false">IF(AA145&lt;51%,0,IF(AA145&lt;61%,5,IF(AA145&lt;71%,7,9)))</f>
        <v>9</v>
      </c>
      <c r="AC145" s="24" t="n">
        <v>1</v>
      </c>
      <c r="AD145" s="23" t="n">
        <v>10</v>
      </c>
      <c r="AE145" s="51"/>
      <c r="AF145" s="11"/>
      <c r="AG145" s="51"/>
      <c r="AH145" s="11"/>
      <c r="AI145" s="12" t="n">
        <v>0</v>
      </c>
      <c r="AJ145" s="11" t="n">
        <f aca="false">IF(AI145&lt;100%,0,5)</f>
        <v>0</v>
      </c>
      <c r="AK145" s="22"/>
      <c r="AL145" s="23"/>
      <c r="AM145" s="22"/>
      <c r="AN145" s="23"/>
      <c r="AO145" s="22"/>
      <c r="AP145" s="23"/>
      <c r="AQ145" s="22"/>
      <c r="AR145" s="23"/>
      <c r="AS145" s="22" t="n">
        <v>0</v>
      </c>
      <c r="AT145" s="23" t="n">
        <v>0</v>
      </c>
      <c r="AU145" s="22" t="n">
        <v>0</v>
      </c>
      <c r="AV145" s="23"/>
      <c r="AW145" s="22"/>
      <c r="AX145" s="23"/>
      <c r="AY145" s="22"/>
      <c r="AZ145" s="23"/>
      <c r="BA145" s="22"/>
      <c r="BB145" s="23"/>
      <c r="BC145" s="22"/>
      <c r="BD145" s="23"/>
      <c r="BE145" s="22" t="n">
        <v>0</v>
      </c>
      <c r="BF145" s="23" t="n">
        <f aca="false">BE145*1</f>
        <v>0</v>
      </c>
      <c r="BG145" s="22" t="n">
        <v>0</v>
      </c>
      <c r="BH145" s="23" t="n">
        <f aca="false">BG145*1</f>
        <v>0</v>
      </c>
      <c r="BI145" s="22" t="n">
        <v>0</v>
      </c>
      <c r="BJ145" s="23" t="n">
        <f aca="false">BI145*2</f>
        <v>0</v>
      </c>
      <c r="BK145" s="22" t="n">
        <v>0</v>
      </c>
      <c r="BL145" s="23" t="n">
        <f aca="false">BK145*0.5</f>
        <v>0</v>
      </c>
      <c r="BM145" s="22" t="n">
        <v>0</v>
      </c>
      <c r="BN145" s="23" t="n">
        <v>0</v>
      </c>
      <c r="BO145" s="22"/>
      <c r="BP145" s="52"/>
      <c r="BQ145" s="22"/>
      <c r="BR145" s="52"/>
      <c r="BS145" s="22"/>
      <c r="BT145" s="23"/>
      <c r="BU145" s="22"/>
      <c r="BV145" s="52"/>
      <c r="BW145" s="22"/>
      <c r="BX145" s="23"/>
      <c r="BY145" s="22"/>
      <c r="BZ145" s="52"/>
      <c r="CA145" s="22"/>
      <c r="CB145" s="23"/>
      <c r="CC145" s="22"/>
      <c r="CD145" s="52"/>
      <c r="CE145" s="22"/>
      <c r="CF145" s="52"/>
      <c r="CG145" s="22"/>
      <c r="CH145" s="23"/>
      <c r="CI145" s="22" t="n">
        <v>0</v>
      </c>
      <c r="CJ145" s="53" t="n">
        <f aca="false">CI145</f>
        <v>0</v>
      </c>
      <c r="CK145" s="22"/>
      <c r="CL145" s="52"/>
      <c r="CM145" s="22" t="n">
        <v>0</v>
      </c>
      <c r="CN145" s="53" t="n">
        <f aca="false">CM145</f>
        <v>0</v>
      </c>
      <c r="CO145" s="26" t="n">
        <f aca="false">H145+J145+L145+N145+P145+R145+T145+V145+X145+Z145+AB145+AD145+AF145+AH145+AJ145+AL145+AN145+AP145+AR145+AT145+AV145+AX145+AZ145+BB145+BD145+BF145+BH145+BJ145+BL145+BN145+BP145+BR145+BT145+BV145+BX145+BZ145+CB145+CD145+CF145+CH145+CJ145+CL145+CN145</f>
        <v>22</v>
      </c>
    </row>
    <row r="146" customFormat="false" ht="45" hidden="false" customHeight="true" outlineLevel="0" collapsed="false">
      <c r="A146" s="7" t="n">
        <v>149</v>
      </c>
      <c r="B146" s="21" t="s">
        <v>626</v>
      </c>
      <c r="C146" s="42" t="s">
        <v>627</v>
      </c>
      <c r="D146" s="42" t="s">
        <v>628</v>
      </c>
      <c r="E146" s="21" t="s">
        <v>68</v>
      </c>
      <c r="F146" s="21" t="s">
        <v>108</v>
      </c>
      <c r="G146" s="22"/>
      <c r="H146" s="23"/>
      <c r="I146" s="22"/>
      <c r="J146" s="23"/>
      <c r="K146" s="50"/>
      <c r="L146" s="57"/>
      <c r="M146" s="50"/>
      <c r="N146" s="57"/>
      <c r="O146" s="50"/>
      <c r="P146" s="50"/>
      <c r="Q146" s="50"/>
      <c r="R146" s="50"/>
      <c r="S146" s="22" t="n">
        <v>0</v>
      </c>
      <c r="T146" s="23" t="n">
        <v>0</v>
      </c>
      <c r="U146" s="22" t="n">
        <v>0</v>
      </c>
      <c r="V146" s="23" t="n">
        <f aca="false">U146*2</f>
        <v>0</v>
      </c>
      <c r="W146" s="50"/>
      <c r="X146" s="50"/>
      <c r="Y146" s="50"/>
      <c r="Z146" s="50"/>
      <c r="AA146" s="12" t="n">
        <v>0</v>
      </c>
      <c r="AB146" s="11" t="n">
        <f aca="false">IF(AA146&lt;51%,0,IF(AA146&lt;61%,5,IF(AA146&lt;71%,7,9)))</f>
        <v>0</v>
      </c>
      <c r="AC146" s="24" t="n">
        <v>1</v>
      </c>
      <c r="AD146" s="23" t="n">
        <v>10</v>
      </c>
      <c r="AE146" s="51"/>
      <c r="AF146" s="11"/>
      <c r="AG146" s="51"/>
      <c r="AH146" s="11"/>
      <c r="AI146" s="12" t="n">
        <v>0</v>
      </c>
      <c r="AJ146" s="11" t="n">
        <f aca="false">IF(AI146&lt;100%,0,5)</f>
        <v>0</v>
      </c>
      <c r="AK146" s="22"/>
      <c r="AL146" s="23"/>
      <c r="AM146" s="22"/>
      <c r="AN146" s="23"/>
      <c r="AO146" s="22"/>
      <c r="AP146" s="23"/>
      <c r="AQ146" s="22"/>
      <c r="AR146" s="23"/>
      <c r="AS146" s="22" t="n">
        <v>0</v>
      </c>
      <c r="AT146" s="23" t="n">
        <v>0</v>
      </c>
      <c r="AU146" s="22" t="n">
        <v>0</v>
      </c>
      <c r="AV146" s="23"/>
      <c r="AW146" s="22"/>
      <c r="AX146" s="23"/>
      <c r="AY146" s="22"/>
      <c r="AZ146" s="23"/>
      <c r="BA146" s="22"/>
      <c r="BB146" s="23"/>
      <c r="BC146" s="22"/>
      <c r="BD146" s="23"/>
      <c r="BE146" s="22" t="n">
        <v>0</v>
      </c>
      <c r="BF146" s="23" t="n">
        <f aca="false">BE146*1</f>
        <v>0</v>
      </c>
      <c r="BG146" s="22" t="n">
        <v>0</v>
      </c>
      <c r="BH146" s="23" t="n">
        <f aca="false">BG146*1</f>
        <v>0</v>
      </c>
      <c r="BI146" s="22" t="n">
        <v>0</v>
      </c>
      <c r="BJ146" s="23" t="n">
        <f aca="false">BI146*2</f>
        <v>0</v>
      </c>
      <c r="BK146" s="22" t="n">
        <v>0</v>
      </c>
      <c r="BL146" s="23" t="n">
        <f aca="false">BK146*0.5</f>
        <v>0</v>
      </c>
      <c r="BM146" s="22" t="n">
        <v>0</v>
      </c>
      <c r="BN146" s="23" t="n">
        <v>0</v>
      </c>
      <c r="BO146" s="22"/>
      <c r="BP146" s="52"/>
      <c r="BQ146" s="22"/>
      <c r="BR146" s="52"/>
      <c r="BS146" s="22"/>
      <c r="BT146" s="23"/>
      <c r="BU146" s="22"/>
      <c r="BV146" s="52"/>
      <c r="BW146" s="22"/>
      <c r="BX146" s="23"/>
      <c r="BY146" s="22"/>
      <c r="BZ146" s="52"/>
      <c r="CA146" s="22"/>
      <c r="CB146" s="23"/>
      <c r="CC146" s="22"/>
      <c r="CD146" s="52"/>
      <c r="CE146" s="22"/>
      <c r="CF146" s="52"/>
      <c r="CG146" s="22"/>
      <c r="CH146" s="23"/>
      <c r="CI146" s="22" t="n">
        <v>0</v>
      </c>
      <c r="CJ146" s="53" t="n">
        <f aca="false">CI146</f>
        <v>0</v>
      </c>
      <c r="CK146" s="22"/>
      <c r="CL146" s="52"/>
      <c r="CM146" s="22" t="n">
        <v>0</v>
      </c>
      <c r="CN146" s="53" t="n">
        <f aca="false">CM146</f>
        <v>0</v>
      </c>
      <c r="CO146" s="26" t="n">
        <f aca="false">H146+J146+L146+N146+P146+R146+T146+V146+X146+Z146+AB146+AD146+AF146+AH146+AJ146+AL146+AN146+AP146+AR146+AT146+AV146+AX146+AZ146+BB146+BD146+BF146+BH146+BJ146+BL146+BN146+BP146+BR146+BT146+BV146+BX146+BZ146+CB146+CD146+CF146+CH146+CJ146+CL146+CN146</f>
        <v>10</v>
      </c>
    </row>
    <row r="147" customFormat="false" ht="45" hidden="false" customHeight="true" outlineLevel="0" collapsed="false">
      <c r="A147" s="7" t="n">
        <v>85</v>
      </c>
      <c r="B147" s="21" t="s">
        <v>629</v>
      </c>
      <c r="C147" s="42" t="s">
        <v>630</v>
      </c>
      <c r="D147" s="42" t="s">
        <v>631</v>
      </c>
      <c r="E147" s="21" t="s">
        <v>83</v>
      </c>
      <c r="F147" s="21" t="s">
        <v>88</v>
      </c>
      <c r="G147" s="22"/>
      <c r="H147" s="23"/>
      <c r="I147" s="22"/>
      <c r="J147" s="23"/>
      <c r="K147" s="50"/>
      <c r="L147" s="50"/>
      <c r="M147" s="50"/>
      <c r="N147" s="50"/>
      <c r="O147" s="50"/>
      <c r="P147" s="50"/>
      <c r="Q147" s="50"/>
      <c r="R147" s="50"/>
      <c r="S147" s="22" t="n">
        <v>0</v>
      </c>
      <c r="T147" s="23" t="n">
        <v>0</v>
      </c>
      <c r="U147" s="22" t="n">
        <v>0</v>
      </c>
      <c r="V147" s="23" t="n">
        <f aca="false">U147*2</f>
        <v>0</v>
      </c>
      <c r="W147" s="50"/>
      <c r="X147" s="50"/>
      <c r="Y147" s="50"/>
      <c r="Z147" s="50"/>
      <c r="AA147" s="12" t="n">
        <v>0</v>
      </c>
      <c r="AB147" s="11" t="n">
        <f aca="false">IF(AA147&lt;51%,0,IF(AA147&lt;61%,5,IF(AA147&lt;71%,7,9)))</f>
        <v>0</v>
      </c>
      <c r="AC147" s="56" t="n">
        <v>0</v>
      </c>
      <c r="AD147" s="23" t="n">
        <v>0</v>
      </c>
      <c r="AE147" s="51"/>
      <c r="AF147" s="11"/>
      <c r="AG147" s="51"/>
      <c r="AH147" s="11"/>
      <c r="AI147" s="12" t="n">
        <v>0</v>
      </c>
      <c r="AJ147" s="11" t="n">
        <f aca="false">IF(AI147&lt;100%,0,5)</f>
        <v>0</v>
      </c>
      <c r="AK147" s="22"/>
      <c r="AL147" s="23"/>
      <c r="AM147" s="22"/>
      <c r="AN147" s="23"/>
      <c r="AO147" s="22"/>
      <c r="AP147" s="23"/>
      <c r="AQ147" s="22"/>
      <c r="AR147" s="23"/>
      <c r="AS147" s="22" t="n">
        <v>0</v>
      </c>
      <c r="AT147" s="23" t="n">
        <v>0</v>
      </c>
      <c r="AU147" s="22" t="n">
        <v>0</v>
      </c>
      <c r="AV147" s="23"/>
      <c r="AW147" s="22"/>
      <c r="AX147" s="23"/>
      <c r="AY147" s="22"/>
      <c r="AZ147" s="23"/>
      <c r="BA147" s="22"/>
      <c r="BB147" s="23"/>
      <c r="BC147" s="22"/>
      <c r="BD147" s="23"/>
      <c r="BE147" s="22" t="n">
        <v>0</v>
      </c>
      <c r="BF147" s="23" t="n">
        <f aca="false">BE147*1</f>
        <v>0</v>
      </c>
      <c r="BG147" s="22" t="n">
        <v>0</v>
      </c>
      <c r="BH147" s="23" t="n">
        <f aca="false">BG147*1</f>
        <v>0</v>
      </c>
      <c r="BI147" s="22" t="n">
        <v>0</v>
      </c>
      <c r="BJ147" s="23" t="n">
        <f aca="false">BI147*2</f>
        <v>0</v>
      </c>
      <c r="BK147" s="22" t="n">
        <v>0</v>
      </c>
      <c r="BL147" s="23" t="n">
        <f aca="false">BK147*0.5</f>
        <v>0</v>
      </c>
      <c r="BM147" s="22" t="n">
        <v>0</v>
      </c>
      <c r="BN147" s="23" t="n">
        <v>0</v>
      </c>
      <c r="BO147" s="22"/>
      <c r="BP147" s="52"/>
      <c r="BQ147" s="22"/>
      <c r="BR147" s="52"/>
      <c r="BS147" s="22"/>
      <c r="BT147" s="23"/>
      <c r="BU147" s="22"/>
      <c r="BV147" s="52"/>
      <c r="BW147" s="22"/>
      <c r="BX147" s="23"/>
      <c r="BY147" s="22"/>
      <c r="BZ147" s="52"/>
      <c r="CA147" s="22"/>
      <c r="CB147" s="23"/>
      <c r="CC147" s="22"/>
      <c r="CD147" s="52"/>
      <c r="CE147" s="22"/>
      <c r="CF147" s="52"/>
      <c r="CG147" s="22"/>
      <c r="CH147" s="23"/>
      <c r="CI147" s="22" t="n">
        <v>0</v>
      </c>
      <c r="CJ147" s="53" t="n">
        <f aca="false">CI147</f>
        <v>0</v>
      </c>
      <c r="CK147" s="22"/>
      <c r="CL147" s="52"/>
      <c r="CM147" s="22" t="n">
        <v>0</v>
      </c>
      <c r="CN147" s="53" t="n">
        <f aca="false">CM147</f>
        <v>0</v>
      </c>
      <c r="CO147" s="26" t="n">
        <f aca="false">H147+J147+L147+N147+P147+R147+T147+V147+X147+Z147+AB147+AD147+AF147+AH147+AJ147+AL147+AN147+AP147+AR147+AT147+AV147+AX147+AZ147+BB147+BD147+BF147+BH147+BJ147+BL147+BN147+BP147+BR147+BT147+BV147+BX147+BZ147+CB147+CD147+CF147+CH147+CJ147+CL147+CN147</f>
        <v>0</v>
      </c>
    </row>
    <row r="148" customFormat="false" ht="45" hidden="false" customHeight="true" outlineLevel="0" collapsed="false">
      <c r="A148" s="7" t="n">
        <v>214</v>
      </c>
      <c r="B148" s="21" t="s">
        <v>632</v>
      </c>
      <c r="C148" s="42" t="s">
        <v>633</v>
      </c>
      <c r="D148" s="42" t="s">
        <v>634</v>
      </c>
      <c r="E148" s="21" t="s">
        <v>83</v>
      </c>
      <c r="F148" s="21" t="s">
        <v>133</v>
      </c>
      <c r="G148" s="22"/>
      <c r="H148" s="23"/>
      <c r="I148" s="22"/>
      <c r="J148" s="23"/>
      <c r="K148" s="50"/>
      <c r="L148" s="50"/>
      <c r="M148" s="50"/>
      <c r="N148" s="50"/>
      <c r="O148" s="50"/>
      <c r="P148" s="50"/>
      <c r="Q148" s="50"/>
      <c r="R148" s="50"/>
      <c r="S148" s="22" t="n">
        <v>0</v>
      </c>
      <c r="T148" s="23" t="n">
        <v>0</v>
      </c>
      <c r="U148" s="22" t="n">
        <v>0</v>
      </c>
      <c r="V148" s="23" t="n">
        <f aca="false">U148*2</f>
        <v>0</v>
      </c>
      <c r="W148" s="50"/>
      <c r="X148" s="50"/>
      <c r="Y148" s="50"/>
      <c r="Z148" s="50"/>
      <c r="AA148" s="12" t="n">
        <v>0.77</v>
      </c>
      <c r="AB148" s="11" t="n">
        <f aca="false">IF(AA148&lt;51%,0,IF(AA148&lt;61%,5,IF(AA148&lt;71%,7,9)))</f>
        <v>9</v>
      </c>
      <c r="AC148" s="24" t="n">
        <v>1</v>
      </c>
      <c r="AD148" s="23" t="n">
        <v>10</v>
      </c>
      <c r="AE148" s="51" t="s">
        <v>635</v>
      </c>
      <c r="AF148" s="11" t="n">
        <v>21.4</v>
      </c>
      <c r="AG148" s="51"/>
      <c r="AH148" s="11"/>
      <c r="AI148" s="12" t="n">
        <v>0</v>
      </c>
      <c r="AJ148" s="11" t="n">
        <f aca="false">IF(AI148&lt;100%,0,5)</f>
        <v>0</v>
      </c>
      <c r="AK148" s="22"/>
      <c r="AL148" s="23"/>
      <c r="AM148" s="22"/>
      <c r="AN148" s="23"/>
      <c r="AO148" s="22"/>
      <c r="AP148" s="23"/>
      <c r="AQ148" s="22"/>
      <c r="AR148" s="23"/>
      <c r="AS148" s="22" t="n">
        <v>0</v>
      </c>
      <c r="AT148" s="23" t="n">
        <v>0</v>
      </c>
      <c r="AU148" s="22" t="n">
        <v>0</v>
      </c>
      <c r="AV148" s="23"/>
      <c r="AW148" s="22"/>
      <c r="AX148" s="23"/>
      <c r="AY148" s="22"/>
      <c r="AZ148" s="23"/>
      <c r="BA148" s="22"/>
      <c r="BB148" s="23"/>
      <c r="BC148" s="22"/>
      <c r="BD148" s="23"/>
      <c r="BE148" s="22" t="n">
        <v>0</v>
      </c>
      <c r="BF148" s="23" t="n">
        <f aca="false">BE148*1</f>
        <v>0</v>
      </c>
      <c r="BG148" s="22" t="n">
        <v>0</v>
      </c>
      <c r="BH148" s="23" t="n">
        <f aca="false">BG148*1</f>
        <v>0</v>
      </c>
      <c r="BI148" s="22" t="n">
        <v>0</v>
      </c>
      <c r="BJ148" s="23" t="n">
        <f aca="false">BI148*2</f>
        <v>0</v>
      </c>
      <c r="BK148" s="22" t="n">
        <v>0</v>
      </c>
      <c r="BL148" s="23" t="n">
        <f aca="false">BK148*0.5</f>
        <v>0</v>
      </c>
      <c r="BM148" s="22" t="n">
        <v>0</v>
      </c>
      <c r="BN148" s="23" t="n">
        <v>0</v>
      </c>
      <c r="BO148" s="22"/>
      <c r="BP148" s="52"/>
      <c r="BQ148" s="22"/>
      <c r="BR148" s="52"/>
      <c r="BS148" s="22"/>
      <c r="BT148" s="23"/>
      <c r="BU148" s="22"/>
      <c r="BV148" s="52"/>
      <c r="BW148" s="22"/>
      <c r="BX148" s="23"/>
      <c r="BY148" s="22"/>
      <c r="BZ148" s="52"/>
      <c r="CA148" s="55"/>
      <c r="CB148" s="23"/>
      <c r="CC148" s="22"/>
      <c r="CD148" s="52"/>
      <c r="CE148" s="22"/>
      <c r="CF148" s="52"/>
      <c r="CG148" s="22"/>
      <c r="CH148" s="23"/>
      <c r="CI148" s="22" t="n">
        <v>0</v>
      </c>
      <c r="CJ148" s="53" t="n">
        <f aca="false">CI148</f>
        <v>0</v>
      </c>
      <c r="CK148" s="22"/>
      <c r="CL148" s="23" t="n">
        <v>6</v>
      </c>
      <c r="CM148" s="22" t="n">
        <v>0</v>
      </c>
      <c r="CN148" s="53" t="n">
        <f aca="false">CM148</f>
        <v>0</v>
      </c>
      <c r="CO148" s="26" t="n">
        <f aca="false">H148+J148+L148+N148+P148+R148+T148+V148+X148+Z148+AB148+AD148+AF148+AH148+AJ148+AL148+AN148+AP148+AR148+AT148+AV148+AX148+AZ148+BB148+BD148+BF148+BH148+BJ148+BL148+BN148+BP148+BR148+BT148+BV148+BX148+BZ148+CB148+CD148+CF148+CH148+CJ148+CL148+CN148</f>
        <v>46.4</v>
      </c>
    </row>
    <row r="149" customFormat="false" ht="45" hidden="false" customHeight="true" outlineLevel="0" collapsed="false">
      <c r="A149" s="39" t="n">
        <v>272</v>
      </c>
      <c r="B149" s="21" t="s">
        <v>636</v>
      </c>
      <c r="C149" s="42" t="s">
        <v>637</v>
      </c>
      <c r="D149" s="42"/>
      <c r="E149" s="21" t="s">
        <v>638</v>
      </c>
      <c r="F149" s="7"/>
      <c r="G149" s="22"/>
      <c r="H149" s="23"/>
      <c r="I149" s="22"/>
      <c r="J149" s="23"/>
      <c r="K149" s="50"/>
      <c r="L149" s="50"/>
      <c r="M149" s="50"/>
      <c r="N149" s="50"/>
      <c r="O149" s="50"/>
      <c r="P149" s="50"/>
      <c r="Q149" s="50"/>
      <c r="R149" s="50"/>
      <c r="S149" s="22"/>
      <c r="T149" s="23"/>
      <c r="U149" s="22"/>
      <c r="V149" s="23"/>
      <c r="W149" s="50"/>
      <c r="X149" s="50"/>
      <c r="Y149" s="50"/>
      <c r="Z149" s="50"/>
      <c r="AA149" s="22"/>
      <c r="AB149" s="23"/>
      <c r="AC149" s="22"/>
      <c r="AD149" s="23"/>
      <c r="AE149" s="22"/>
      <c r="AF149" s="23"/>
      <c r="AG149" s="22"/>
      <c r="AH149" s="23"/>
      <c r="AI149" s="22"/>
      <c r="AJ149" s="23"/>
      <c r="AK149" s="22"/>
      <c r="AL149" s="23"/>
      <c r="AM149" s="51"/>
      <c r="AN149" s="11" t="n">
        <v>2.5</v>
      </c>
      <c r="AO149" s="51"/>
      <c r="AP149" s="11" t="n">
        <v>0.25</v>
      </c>
      <c r="AQ149" s="51"/>
      <c r="AR149" s="11"/>
      <c r="AS149" s="22"/>
      <c r="AT149" s="23"/>
      <c r="AU149" s="22"/>
      <c r="AV149" s="23"/>
      <c r="AW149" s="22"/>
      <c r="AX149" s="23" t="n">
        <v>10</v>
      </c>
      <c r="AY149" s="22"/>
      <c r="AZ149" s="23"/>
      <c r="BA149" s="22"/>
      <c r="BB149" s="23"/>
      <c r="BC149" s="22"/>
      <c r="BD149" s="23"/>
      <c r="BE149" s="22"/>
      <c r="BF149" s="23"/>
      <c r="BG149" s="22"/>
      <c r="BH149" s="23"/>
      <c r="BI149" s="22"/>
      <c r="BJ149" s="23"/>
      <c r="BK149" s="22"/>
      <c r="BL149" s="23"/>
      <c r="BM149" s="22" t="n">
        <v>0</v>
      </c>
      <c r="BN149" s="23" t="n">
        <v>0</v>
      </c>
      <c r="BO149" s="22"/>
      <c r="BP149" s="52"/>
      <c r="BQ149" s="22"/>
      <c r="BR149" s="52"/>
      <c r="BS149" s="22"/>
      <c r="BT149" s="23"/>
      <c r="BU149" s="22"/>
      <c r="BV149" s="52"/>
      <c r="BW149" s="22"/>
      <c r="BX149" s="60"/>
      <c r="BY149" s="22"/>
      <c r="BZ149" s="52"/>
      <c r="CA149" s="22"/>
      <c r="CB149" s="23"/>
      <c r="CC149" s="22"/>
      <c r="CD149" s="52"/>
      <c r="CE149" s="22"/>
      <c r="CF149" s="52"/>
      <c r="CG149" s="22"/>
      <c r="CH149" s="60"/>
      <c r="CI149" s="22"/>
      <c r="CJ149" s="64"/>
      <c r="CK149" s="22"/>
      <c r="CL149" s="52"/>
      <c r="CM149" s="22"/>
      <c r="CN149" s="64"/>
      <c r="CO149" s="26" t="n">
        <f aca="false">H149+J149+L149+N149+P149+R149+T149+V149+X149+Z149+AB149+AD149+AF149+AH149+AJ149+AL149+AN149+AP149+AR149+AT149+AV149+AX149+AZ149+BB149+BD149+BF149+BH149+BJ149+BL149+BN149+BP149+BR149+BT149+BV149+BX149+BZ149+CB149+CD149+CF149+CH149+CJ149+CL149+CN149</f>
        <v>12.75</v>
      </c>
    </row>
    <row r="150" customFormat="false" ht="45" hidden="false" customHeight="true" outlineLevel="0" collapsed="false">
      <c r="A150" s="7" t="n">
        <v>60</v>
      </c>
      <c r="B150" s="21" t="s">
        <v>639</v>
      </c>
      <c r="C150" s="42" t="s">
        <v>640</v>
      </c>
      <c r="D150" s="42" t="s">
        <v>641</v>
      </c>
      <c r="E150" s="21" t="s">
        <v>59</v>
      </c>
      <c r="F150" s="21" t="s">
        <v>79</v>
      </c>
      <c r="G150" s="22"/>
      <c r="H150" s="23"/>
      <c r="I150" s="22"/>
      <c r="J150" s="23" t="n">
        <v>2</v>
      </c>
      <c r="K150" s="50"/>
      <c r="L150" s="50"/>
      <c r="M150" s="50"/>
      <c r="N150" s="50"/>
      <c r="O150" s="50"/>
      <c r="P150" s="50"/>
      <c r="Q150" s="50"/>
      <c r="R150" s="50"/>
      <c r="S150" s="22" t="n">
        <v>0</v>
      </c>
      <c r="T150" s="23" t="n">
        <v>0</v>
      </c>
      <c r="U150" s="22" t="n">
        <v>0</v>
      </c>
      <c r="V150" s="23" t="n">
        <f aca="false">U150*2</f>
        <v>0</v>
      </c>
      <c r="W150" s="50"/>
      <c r="X150" s="50"/>
      <c r="Y150" s="50"/>
      <c r="Z150" s="50"/>
      <c r="AA150" s="12" t="n">
        <v>0.942</v>
      </c>
      <c r="AB150" s="11" t="n">
        <f aca="false">IF(AA150&lt;51%,0,IF(AA150&lt;61%,5,IF(AA150&lt;71%,7,9)))</f>
        <v>9</v>
      </c>
      <c r="AC150" s="24" t="n">
        <v>1</v>
      </c>
      <c r="AD150" s="23" t="n">
        <v>10</v>
      </c>
      <c r="AE150" s="51" t="s">
        <v>642</v>
      </c>
      <c r="AF150" s="11" t="n">
        <v>11.6</v>
      </c>
      <c r="AG150" s="51" t="s">
        <v>643</v>
      </c>
      <c r="AH150" s="11" t="n">
        <v>4.65</v>
      </c>
      <c r="AI150" s="12" t="n">
        <v>0</v>
      </c>
      <c r="AJ150" s="11" t="n">
        <f aca="false">IF(AI150&lt;100%,0,5)</f>
        <v>0</v>
      </c>
      <c r="AK150" s="22"/>
      <c r="AL150" s="23"/>
      <c r="AM150" s="51"/>
      <c r="AN150" s="11" t="n">
        <v>10</v>
      </c>
      <c r="AO150" s="51"/>
      <c r="AP150" s="11" t="n">
        <v>7.5</v>
      </c>
      <c r="AQ150" s="51"/>
      <c r="AR150" s="11"/>
      <c r="AS150" s="22" t="n">
        <v>0</v>
      </c>
      <c r="AT150" s="23" t="n">
        <v>0</v>
      </c>
      <c r="AU150" s="22" t="n">
        <v>0</v>
      </c>
      <c r="AV150" s="23"/>
      <c r="AW150" s="22"/>
      <c r="AX150" s="23"/>
      <c r="AY150" s="22"/>
      <c r="AZ150" s="23"/>
      <c r="BA150" s="22"/>
      <c r="BB150" s="23"/>
      <c r="BC150" s="22"/>
      <c r="BD150" s="23"/>
      <c r="BE150" s="22" t="n">
        <v>0</v>
      </c>
      <c r="BF150" s="23" t="n">
        <f aca="false">BE150*1</f>
        <v>0</v>
      </c>
      <c r="BG150" s="22" t="n">
        <v>0</v>
      </c>
      <c r="BH150" s="23" t="n">
        <f aca="false">BG150*1</f>
        <v>0</v>
      </c>
      <c r="BI150" s="22" t="n">
        <v>0</v>
      </c>
      <c r="BJ150" s="23" t="n">
        <f aca="false">BI150*2</f>
        <v>0</v>
      </c>
      <c r="BK150" s="22" t="n">
        <v>0</v>
      </c>
      <c r="BL150" s="23" t="n">
        <f aca="false">BK150*0.5</f>
        <v>0</v>
      </c>
      <c r="BM150" s="22" t="n">
        <v>0</v>
      </c>
      <c r="BN150" s="23" t="n">
        <v>0</v>
      </c>
      <c r="BO150" s="22"/>
      <c r="BP150" s="52"/>
      <c r="BQ150" s="22"/>
      <c r="BR150" s="52"/>
      <c r="BS150" s="22"/>
      <c r="BT150" s="23"/>
      <c r="BU150" s="22" t="n">
        <v>1</v>
      </c>
      <c r="BV150" s="23" t="n">
        <f aca="false">BU150*7</f>
        <v>7</v>
      </c>
      <c r="BW150" s="59"/>
      <c r="BX150" s="23" t="n">
        <v>2</v>
      </c>
      <c r="BY150" s="22"/>
      <c r="BZ150" s="52"/>
      <c r="CA150" s="22"/>
      <c r="CB150" s="23" t="n">
        <v>3</v>
      </c>
      <c r="CC150" s="22"/>
      <c r="CD150" s="52"/>
      <c r="CE150" s="22"/>
      <c r="CF150" s="52"/>
      <c r="CG150" s="22"/>
      <c r="CH150" s="23"/>
      <c r="CI150" s="22" t="n">
        <v>0</v>
      </c>
      <c r="CJ150" s="53" t="n">
        <f aca="false">CI150</f>
        <v>0</v>
      </c>
      <c r="CK150" s="22"/>
      <c r="CL150" s="52"/>
      <c r="CM150" s="22" t="n">
        <v>0</v>
      </c>
      <c r="CN150" s="53" t="n">
        <f aca="false">CM150</f>
        <v>0</v>
      </c>
      <c r="CO150" s="26" t="n">
        <f aca="false">H150+J150+L150+N150+P150+R150+T150+V150+X150+Z150+AB150+AD150+AF150+AH150+AJ150+AL150+AN150+AP150+AR150+AT150+AV150+AX150+AZ150+BB150+BD150+BF150+BH150+BJ150+BL150+BN150+BP150+BR150+BT150+BV150+BX150+BZ150+CB150+CD150+CF150+CH150+CJ150+CL150+CN150</f>
        <v>66.75</v>
      </c>
    </row>
    <row r="151" customFormat="false" ht="45" hidden="false" customHeight="true" outlineLevel="0" collapsed="false">
      <c r="A151" s="7" t="n">
        <v>62</v>
      </c>
      <c r="B151" s="21" t="s">
        <v>644</v>
      </c>
      <c r="C151" s="42" t="s">
        <v>645</v>
      </c>
      <c r="D151" s="42" t="s">
        <v>646</v>
      </c>
      <c r="E151" s="21" t="s">
        <v>59</v>
      </c>
      <c r="F151" s="21" t="s">
        <v>79</v>
      </c>
      <c r="G151" s="22"/>
      <c r="H151" s="23"/>
      <c r="I151" s="22"/>
      <c r="J151" s="23"/>
      <c r="K151" s="50"/>
      <c r="L151" s="50"/>
      <c r="M151" s="50"/>
      <c r="N151" s="50"/>
      <c r="O151" s="50"/>
      <c r="P151" s="50"/>
      <c r="Q151" s="50"/>
      <c r="R151" s="50"/>
      <c r="S151" s="22" t="n">
        <v>0</v>
      </c>
      <c r="T151" s="23" t="n">
        <v>0</v>
      </c>
      <c r="U151" s="22" t="n">
        <v>0</v>
      </c>
      <c r="V151" s="23" t="n">
        <f aca="false">U151*2</f>
        <v>0</v>
      </c>
      <c r="W151" s="50"/>
      <c r="X151" s="50"/>
      <c r="Y151" s="50"/>
      <c r="Z151" s="50"/>
      <c r="AA151" s="12" t="n">
        <v>0.694</v>
      </c>
      <c r="AB151" s="11" t="n">
        <f aca="false">IF(AA151&lt;51%,0,IF(AA151&lt;61%,5,IF(AA151&lt;71%,7,9)))</f>
        <v>7</v>
      </c>
      <c r="AC151" s="24" t="n">
        <v>1</v>
      </c>
      <c r="AD151" s="23" t="n">
        <v>10</v>
      </c>
      <c r="AE151" s="51"/>
      <c r="AF151" s="11"/>
      <c r="AG151" s="51"/>
      <c r="AH151" s="11"/>
      <c r="AI151" s="12" t="n">
        <v>0</v>
      </c>
      <c r="AJ151" s="11" t="n">
        <f aca="false">IF(AI151&lt;100%,0,5)</f>
        <v>0</v>
      </c>
      <c r="AK151" s="22"/>
      <c r="AL151" s="23"/>
      <c r="AM151" s="22"/>
      <c r="AN151" s="23"/>
      <c r="AO151" s="22"/>
      <c r="AP151" s="23"/>
      <c r="AQ151" s="22"/>
      <c r="AR151" s="23"/>
      <c r="AS151" s="22" t="n">
        <v>0</v>
      </c>
      <c r="AT151" s="23" t="n">
        <v>0</v>
      </c>
      <c r="AU151" s="22" t="n">
        <v>0</v>
      </c>
      <c r="AV151" s="23"/>
      <c r="AW151" s="22"/>
      <c r="AX151" s="23"/>
      <c r="AY151" s="22"/>
      <c r="AZ151" s="23"/>
      <c r="BA151" s="22"/>
      <c r="BB151" s="23"/>
      <c r="BC151" s="22"/>
      <c r="BD151" s="23"/>
      <c r="BE151" s="22" t="n">
        <v>0</v>
      </c>
      <c r="BF151" s="23" t="n">
        <f aca="false">BE151*1</f>
        <v>0</v>
      </c>
      <c r="BG151" s="22" t="n">
        <v>0</v>
      </c>
      <c r="BH151" s="23" t="n">
        <f aca="false">BG151*1</f>
        <v>0</v>
      </c>
      <c r="BI151" s="22" t="n">
        <v>0</v>
      </c>
      <c r="BJ151" s="23" t="n">
        <f aca="false">BI151*2</f>
        <v>0</v>
      </c>
      <c r="BK151" s="22" t="n">
        <v>0</v>
      </c>
      <c r="BL151" s="23" t="n">
        <f aca="false">BK151*0.5</f>
        <v>0</v>
      </c>
      <c r="BM151" s="22" t="n">
        <v>0</v>
      </c>
      <c r="BN151" s="23" t="n">
        <v>0</v>
      </c>
      <c r="BO151" s="22"/>
      <c r="BP151" s="52"/>
      <c r="BQ151" s="22"/>
      <c r="BR151" s="52"/>
      <c r="BS151" s="22"/>
      <c r="BT151" s="23"/>
      <c r="BU151" s="22"/>
      <c r="BV151" s="52"/>
      <c r="BW151" s="22"/>
      <c r="BX151" s="23"/>
      <c r="BY151" s="22"/>
      <c r="BZ151" s="52"/>
      <c r="CA151" s="22"/>
      <c r="CB151" s="23"/>
      <c r="CC151" s="22"/>
      <c r="CD151" s="52"/>
      <c r="CE151" s="22"/>
      <c r="CF151" s="52"/>
      <c r="CG151" s="22"/>
      <c r="CH151" s="23"/>
      <c r="CI151" s="22" t="n">
        <v>0</v>
      </c>
      <c r="CJ151" s="53" t="n">
        <f aca="false">CI151</f>
        <v>0</v>
      </c>
      <c r="CK151" s="22"/>
      <c r="CL151" s="52"/>
      <c r="CM151" s="22" t="n">
        <v>0</v>
      </c>
      <c r="CN151" s="53" t="n">
        <f aca="false">CM151</f>
        <v>0</v>
      </c>
      <c r="CO151" s="26" t="n">
        <f aca="false">H151+J151+L151+N151+P151+R151+T151+V151+X151+Z151+AB151+AD151+AF151+AH151+AJ151+AL151+AN151+AP151+AR151+AT151+AV151+AX151+AZ151+BB151+BD151+BF151+BH151+BJ151+BL151+BN151+BP151+BR151+BT151+BV151+BX151+BZ151+CB151+CD151+CF151+CH151+CJ151+CL151+CN151</f>
        <v>17</v>
      </c>
    </row>
    <row r="152" customFormat="false" ht="45" hidden="false" customHeight="true" outlineLevel="0" collapsed="false">
      <c r="A152" s="7" t="n">
        <v>230</v>
      </c>
      <c r="B152" s="21" t="s">
        <v>647</v>
      </c>
      <c r="C152" s="42" t="s">
        <v>648</v>
      </c>
      <c r="D152" s="42" t="s">
        <v>649</v>
      </c>
      <c r="E152" s="21" t="s">
        <v>83</v>
      </c>
      <c r="F152" s="21" t="s">
        <v>137</v>
      </c>
      <c r="G152" s="22"/>
      <c r="H152" s="23"/>
      <c r="I152" s="22"/>
      <c r="J152" s="23"/>
      <c r="K152" s="50"/>
      <c r="L152" s="50"/>
      <c r="M152" s="50"/>
      <c r="N152" s="50"/>
      <c r="O152" s="50"/>
      <c r="P152" s="50"/>
      <c r="Q152" s="50"/>
      <c r="R152" s="50"/>
      <c r="S152" s="22" t="n">
        <v>0</v>
      </c>
      <c r="T152" s="23" t="n">
        <v>0</v>
      </c>
      <c r="U152" s="22" t="n">
        <v>0</v>
      </c>
      <c r="V152" s="23" t="n">
        <f aca="false">U152*2</f>
        <v>0</v>
      </c>
      <c r="W152" s="50"/>
      <c r="X152" s="50"/>
      <c r="Y152" s="50"/>
      <c r="Z152" s="50"/>
      <c r="AA152" s="12" t="n">
        <v>0.9396</v>
      </c>
      <c r="AB152" s="11" t="n">
        <f aca="false">IF(AA152&lt;51%,0,IF(AA152&lt;61%,5,IF(AA152&lt;71%,7,9)))</f>
        <v>9</v>
      </c>
      <c r="AC152" s="24" t="n">
        <v>1</v>
      </c>
      <c r="AD152" s="23" t="n">
        <v>10</v>
      </c>
      <c r="AE152" s="51"/>
      <c r="AF152" s="11"/>
      <c r="AG152" s="51"/>
      <c r="AH152" s="11"/>
      <c r="AI152" s="12" t="n">
        <v>0</v>
      </c>
      <c r="AJ152" s="11" t="n">
        <f aca="false">IF(AI152&lt;100%,0,5)</f>
        <v>0</v>
      </c>
      <c r="AK152" s="22"/>
      <c r="AL152" s="23"/>
      <c r="AM152" s="22"/>
      <c r="AN152" s="23"/>
      <c r="AO152" s="22"/>
      <c r="AP152" s="23" t="n">
        <v>2</v>
      </c>
      <c r="AQ152" s="22"/>
      <c r="AR152" s="23"/>
      <c r="AS152" s="22" t="n">
        <v>0</v>
      </c>
      <c r="AT152" s="23" t="n">
        <v>0</v>
      </c>
      <c r="AU152" s="22" t="n">
        <v>0</v>
      </c>
      <c r="AV152" s="23"/>
      <c r="AW152" s="22"/>
      <c r="AX152" s="23"/>
      <c r="AY152" s="22"/>
      <c r="AZ152" s="23"/>
      <c r="BA152" s="22"/>
      <c r="BB152" s="23"/>
      <c r="BC152" s="22"/>
      <c r="BD152" s="23"/>
      <c r="BE152" s="22" t="n">
        <v>0</v>
      </c>
      <c r="BF152" s="23" t="n">
        <f aca="false">BE152*1</f>
        <v>0</v>
      </c>
      <c r="BG152" s="22" t="n">
        <v>0</v>
      </c>
      <c r="BH152" s="23" t="n">
        <f aca="false">BG152*1</f>
        <v>0</v>
      </c>
      <c r="BI152" s="22" t="n">
        <v>0</v>
      </c>
      <c r="BJ152" s="23" t="n">
        <f aca="false">BI152*2</f>
        <v>0</v>
      </c>
      <c r="BK152" s="22" t="n">
        <v>0</v>
      </c>
      <c r="BL152" s="23" t="n">
        <f aca="false">BK152*0.5</f>
        <v>0</v>
      </c>
      <c r="BM152" s="22" t="n">
        <v>0</v>
      </c>
      <c r="BN152" s="23" t="n">
        <v>0</v>
      </c>
      <c r="BO152" s="22"/>
      <c r="BP152" s="52"/>
      <c r="BQ152" s="22"/>
      <c r="BR152" s="52"/>
      <c r="BS152" s="22"/>
      <c r="BT152" s="23"/>
      <c r="BU152" s="22"/>
      <c r="BV152" s="52"/>
      <c r="BW152" s="22"/>
      <c r="BX152" s="23"/>
      <c r="BY152" s="22"/>
      <c r="BZ152" s="52"/>
      <c r="CA152" s="22"/>
      <c r="CB152" s="23" t="n">
        <v>5</v>
      </c>
      <c r="CC152" s="22"/>
      <c r="CD152" s="52"/>
      <c r="CE152" s="22"/>
      <c r="CF152" s="52"/>
      <c r="CG152" s="22"/>
      <c r="CH152" s="23"/>
      <c r="CI152" s="22" t="n">
        <v>0</v>
      </c>
      <c r="CJ152" s="53" t="n">
        <f aca="false">CI152</f>
        <v>0</v>
      </c>
      <c r="CK152" s="22"/>
      <c r="CL152" s="52"/>
      <c r="CM152" s="22" t="n">
        <v>0</v>
      </c>
      <c r="CN152" s="53" t="n">
        <f aca="false">CM152</f>
        <v>0</v>
      </c>
      <c r="CO152" s="26" t="n">
        <f aca="false">H152+J152+L152+N152+P152+R152+T152+V152+X152+Z152+AB152+AD152+AF152+AH152+AJ152+AL152+AN152+AP152+AR152+AT152+AV152+AX152+AZ152+BB152+BD152+BF152+BH152+BJ152+BL152+BN152+BP152+BR152+BT152+BV152+BX152+BZ152+CB152+CD152+CF152+CH152+CJ152+CL152+CN152</f>
        <v>26</v>
      </c>
    </row>
    <row r="153" customFormat="false" ht="45" hidden="false" customHeight="true" outlineLevel="0" collapsed="false">
      <c r="A153" s="7" t="n">
        <v>218</v>
      </c>
      <c r="B153" s="21" t="s">
        <v>650</v>
      </c>
      <c r="C153" s="42" t="s">
        <v>651</v>
      </c>
      <c r="D153" s="42" t="s">
        <v>652</v>
      </c>
      <c r="E153" s="21" t="s">
        <v>83</v>
      </c>
      <c r="F153" s="21" t="s">
        <v>137</v>
      </c>
      <c r="G153" s="22"/>
      <c r="H153" s="23"/>
      <c r="I153" s="22"/>
      <c r="J153" s="23"/>
      <c r="K153" s="50"/>
      <c r="L153" s="50"/>
      <c r="M153" s="50"/>
      <c r="N153" s="50"/>
      <c r="O153" s="50"/>
      <c r="P153" s="50"/>
      <c r="Q153" s="50"/>
      <c r="R153" s="50"/>
      <c r="S153" s="22" t="n">
        <v>0</v>
      </c>
      <c r="T153" s="23" t="n">
        <v>0</v>
      </c>
      <c r="U153" s="22" t="n">
        <v>0</v>
      </c>
      <c r="V153" s="23" t="n">
        <f aca="false">U153*2</f>
        <v>0</v>
      </c>
      <c r="W153" s="50"/>
      <c r="X153" s="50"/>
      <c r="Y153" s="50"/>
      <c r="Z153" s="50"/>
      <c r="AA153" s="12" t="n">
        <v>0.8142</v>
      </c>
      <c r="AB153" s="11" t="n">
        <f aca="false">IF(AA153&lt;51%,0,IF(AA153&lt;61%,5,IF(AA153&lt;71%,7,9)))</f>
        <v>9</v>
      </c>
      <c r="AC153" s="24" t="n">
        <v>1</v>
      </c>
      <c r="AD153" s="23" t="n">
        <v>10</v>
      </c>
      <c r="AE153" s="51"/>
      <c r="AF153" s="11"/>
      <c r="AG153" s="51"/>
      <c r="AH153" s="11"/>
      <c r="AI153" s="12" t="n">
        <v>1</v>
      </c>
      <c r="AJ153" s="11" t="n">
        <f aca="false">IF(AI153&lt;100%,0,5)</f>
        <v>5</v>
      </c>
      <c r="AK153" s="22"/>
      <c r="AL153" s="23"/>
      <c r="AM153" s="22"/>
      <c r="AN153" s="23"/>
      <c r="AO153" s="22"/>
      <c r="AP153" s="23" t="n">
        <v>4</v>
      </c>
      <c r="AQ153" s="22"/>
      <c r="AR153" s="23"/>
      <c r="AS153" s="22" t="n">
        <v>0</v>
      </c>
      <c r="AT153" s="23" t="n">
        <v>0</v>
      </c>
      <c r="AU153" s="22" t="n">
        <v>0</v>
      </c>
      <c r="AV153" s="23"/>
      <c r="AW153" s="22"/>
      <c r="AX153" s="23"/>
      <c r="AY153" s="22"/>
      <c r="AZ153" s="23"/>
      <c r="BA153" s="22"/>
      <c r="BB153" s="23"/>
      <c r="BC153" s="22"/>
      <c r="BD153" s="23"/>
      <c r="BE153" s="22" t="n">
        <v>0</v>
      </c>
      <c r="BF153" s="23" t="n">
        <f aca="false">BE153*1</f>
        <v>0</v>
      </c>
      <c r="BG153" s="22" t="n">
        <v>0</v>
      </c>
      <c r="BH153" s="23" t="n">
        <f aca="false">BG153*1</f>
        <v>0</v>
      </c>
      <c r="BI153" s="22" t="n">
        <v>0</v>
      </c>
      <c r="BJ153" s="23" t="n">
        <f aca="false">BI153*2</f>
        <v>0</v>
      </c>
      <c r="BK153" s="22" t="n">
        <v>0</v>
      </c>
      <c r="BL153" s="23" t="n">
        <f aca="false">BK153*0.5</f>
        <v>0</v>
      </c>
      <c r="BM153" s="22" t="n">
        <v>0</v>
      </c>
      <c r="BN153" s="23" t="n">
        <v>0</v>
      </c>
      <c r="BO153" s="22"/>
      <c r="BP153" s="52"/>
      <c r="BQ153" s="22"/>
      <c r="BR153" s="52"/>
      <c r="BS153" s="22"/>
      <c r="BT153" s="23"/>
      <c r="BU153" s="22"/>
      <c r="BV153" s="52"/>
      <c r="BW153" s="22"/>
      <c r="BX153" s="23"/>
      <c r="BY153" s="22"/>
      <c r="BZ153" s="52"/>
      <c r="CA153" s="22"/>
      <c r="CB153" s="23"/>
      <c r="CC153" s="22"/>
      <c r="CD153" s="52"/>
      <c r="CE153" s="22"/>
      <c r="CF153" s="52"/>
      <c r="CG153" s="22"/>
      <c r="CH153" s="23"/>
      <c r="CI153" s="22" t="n">
        <v>0</v>
      </c>
      <c r="CJ153" s="53" t="n">
        <f aca="false">CI153</f>
        <v>0</v>
      </c>
      <c r="CK153" s="22"/>
      <c r="CL153" s="52"/>
      <c r="CM153" s="22" t="n">
        <v>0</v>
      </c>
      <c r="CN153" s="53" t="n">
        <f aca="false">CM153</f>
        <v>0</v>
      </c>
      <c r="CO153" s="26" t="n">
        <f aca="false">H153+J153+L153+N153+P153+R153+T153+V153+X153+Z153+AB153+AD153+AF153+AH153+AJ153+AL153+AN153+AP153+AR153+AT153+AV153+AX153+AZ153+BB153+BD153+BF153+BH153+BJ153+BL153+BN153+BP153+BR153+BT153+BV153+BX153+BZ153+CB153+CD153+CF153+CH153+CJ153+CL153+CN153</f>
        <v>28</v>
      </c>
    </row>
    <row r="154" customFormat="false" ht="45" hidden="false" customHeight="true" outlineLevel="0" collapsed="false">
      <c r="A154" s="39" t="n">
        <v>271</v>
      </c>
      <c r="B154" s="21" t="s">
        <v>653</v>
      </c>
      <c r="C154" s="42" t="s">
        <v>654</v>
      </c>
      <c r="D154" s="42" t="s">
        <v>655</v>
      </c>
      <c r="E154" s="21" t="s">
        <v>638</v>
      </c>
      <c r="F154" s="7"/>
      <c r="G154" s="22"/>
      <c r="H154" s="23"/>
      <c r="I154" s="22"/>
      <c r="J154" s="23"/>
      <c r="K154" s="50"/>
      <c r="L154" s="50"/>
      <c r="M154" s="50"/>
      <c r="N154" s="50"/>
      <c r="O154" s="50"/>
      <c r="P154" s="50"/>
      <c r="Q154" s="50"/>
      <c r="R154" s="50"/>
      <c r="S154" s="22" t="n">
        <v>1</v>
      </c>
      <c r="T154" s="23" t="n">
        <v>10</v>
      </c>
      <c r="U154" s="22"/>
      <c r="V154" s="23"/>
      <c r="W154" s="50"/>
      <c r="X154" s="50"/>
      <c r="Y154" s="50"/>
      <c r="Z154" s="50"/>
      <c r="AA154" s="22"/>
      <c r="AB154" s="23"/>
      <c r="AC154" s="22"/>
      <c r="AD154" s="23"/>
      <c r="AE154" s="22"/>
      <c r="AF154" s="23"/>
      <c r="AG154" s="22"/>
      <c r="AH154" s="23"/>
      <c r="AI154" s="22"/>
      <c r="AJ154" s="23"/>
      <c r="AK154" s="22"/>
      <c r="AL154" s="23"/>
      <c r="AM154" s="22"/>
      <c r="AN154" s="23"/>
      <c r="AO154" s="22"/>
      <c r="AP154" s="23"/>
      <c r="AQ154" s="22"/>
      <c r="AR154" s="23"/>
      <c r="AS154" s="22"/>
      <c r="AT154" s="23"/>
      <c r="AU154" s="22"/>
      <c r="AV154" s="23" t="n">
        <v>0</v>
      </c>
      <c r="AW154" s="22"/>
      <c r="AX154" s="23" t="n">
        <v>3</v>
      </c>
      <c r="AY154" s="22"/>
      <c r="AZ154" s="23"/>
      <c r="BA154" s="22"/>
      <c r="BB154" s="23"/>
      <c r="BC154" s="22"/>
      <c r="BD154" s="23"/>
      <c r="BE154" s="22"/>
      <c r="BF154" s="23"/>
      <c r="BG154" s="22"/>
      <c r="BH154" s="23"/>
      <c r="BI154" s="22"/>
      <c r="BJ154" s="23"/>
      <c r="BK154" s="22"/>
      <c r="BL154" s="23"/>
      <c r="BM154" s="22" t="n">
        <v>0</v>
      </c>
      <c r="BN154" s="23" t="n">
        <v>0</v>
      </c>
      <c r="BO154" s="22"/>
      <c r="BP154" s="52"/>
      <c r="BQ154" s="22"/>
      <c r="BR154" s="52"/>
      <c r="BS154" s="22"/>
      <c r="BT154" s="23"/>
      <c r="BU154" s="22"/>
      <c r="BV154" s="52"/>
      <c r="BW154" s="22"/>
      <c r="BX154" s="60"/>
      <c r="BY154" s="22"/>
      <c r="BZ154" s="52"/>
      <c r="CA154" s="22"/>
      <c r="CB154" s="23"/>
      <c r="CC154" s="22"/>
      <c r="CD154" s="52"/>
      <c r="CE154" s="22"/>
      <c r="CF154" s="52"/>
      <c r="CG154" s="22"/>
      <c r="CH154" s="60"/>
      <c r="CI154" s="22"/>
      <c r="CJ154" s="64"/>
      <c r="CK154" s="22"/>
      <c r="CL154" s="52"/>
      <c r="CM154" s="22"/>
      <c r="CN154" s="64"/>
      <c r="CO154" s="26" t="n">
        <f aca="false">H154+J154+L154+N154+P154+R154+T154+V154+X154+Z154+AB154+AD154+AF154+AH154+AJ154+AL154+AN154+AP154+AR154+AT154+AV154+AX154+AZ154+BB154+BD154+BF154+BH154+BJ154+BL154+BN154+BP154+BR154+BT154+BV154+BX154+BZ154+CB154+CD154+CF154+CH154+CJ154+CL154+CN154</f>
        <v>13</v>
      </c>
    </row>
    <row r="155" customFormat="false" ht="45" hidden="false" customHeight="true" outlineLevel="0" collapsed="false">
      <c r="A155" s="7" t="n">
        <v>210</v>
      </c>
      <c r="B155" s="21" t="s">
        <v>656</v>
      </c>
      <c r="C155" s="42" t="s">
        <v>657</v>
      </c>
      <c r="D155" s="42" t="s">
        <v>658</v>
      </c>
      <c r="E155" s="21" t="s">
        <v>83</v>
      </c>
      <c r="F155" s="21" t="s">
        <v>129</v>
      </c>
      <c r="G155" s="22"/>
      <c r="H155" s="23"/>
      <c r="I155" s="22"/>
      <c r="J155" s="23"/>
      <c r="K155" s="50"/>
      <c r="L155" s="50"/>
      <c r="M155" s="50"/>
      <c r="N155" s="50"/>
      <c r="O155" s="50"/>
      <c r="P155" s="50"/>
      <c r="Q155" s="50"/>
      <c r="R155" s="50"/>
      <c r="S155" s="22" t="n">
        <v>0</v>
      </c>
      <c r="T155" s="23" t="n">
        <v>0</v>
      </c>
      <c r="U155" s="22" t="n">
        <v>0</v>
      </c>
      <c r="V155" s="23" t="n">
        <f aca="false">U155*2</f>
        <v>0</v>
      </c>
      <c r="W155" s="50"/>
      <c r="X155" s="50"/>
      <c r="Y155" s="50"/>
      <c r="Z155" s="50"/>
      <c r="AA155" s="12" t="n">
        <v>0.795</v>
      </c>
      <c r="AB155" s="11" t="n">
        <f aca="false">IF(AA155&lt;51%,0,IF(AA155&lt;61%,5,IF(AA155&lt;71%,7,9)))</f>
        <v>9</v>
      </c>
      <c r="AC155" s="24" t="n">
        <v>1</v>
      </c>
      <c r="AD155" s="23" t="n">
        <v>10</v>
      </c>
      <c r="AE155" s="51"/>
      <c r="AF155" s="11"/>
      <c r="AG155" s="51"/>
      <c r="AH155" s="11"/>
      <c r="AI155" s="12" t="n">
        <v>0</v>
      </c>
      <c r="AJ155" s="11" t="n">
        <f aca="false">IF(AI155&lt;100%,0,5)</f>
        <v>0</v>
      </c>
      <c r="AK155" s="22"/>
      <c r="AL155" s="23"/>
      <c r="AM155" s="22"/>
      <c r="AN155" s="23"/>
      <c r="AO155" s="22"/>
      <c r="AP155" s="23"/>
      <c r="AQ155" s="22"/>
      <c r="AR155" s="23"/>
      <c r="AS155" s="22" t="n">
        <v>0</v>
      </c>
      <c r="AT155" s="23" t="n">
        <v>0</v>
      </c>
      <c r="AU155" s="22" t="n">
        <v>0</v>
      </c>
      <c r="AV155" s="23"/>
      <c r="AW155" s="22"/>
      <c r="AX155" s="23"/>
      <c r="AY155" s="22"/>
      <c r="AZ155" s="23"/>
      <c r="BA155" s="22"/>
      <c r="BB155" s="23"/>
      <c r="BC155" s="22"/>
      <c r="BD155" s="23"/>
      <c r="BE155" s="22" t="n">
        <v>0</v>
      </c>
      <c r="BF155" s="23" t="n">
        <f aca="false">BE155*1</f>
        <v>0</v>
      </c>
      <c r="BG155" s="22" t="n">
        <v>0</v>
      </c>
      <c r="BH155" s="23" t="n">
        <f aca="false">BG155*1</f>
        <v>0</v>
      </c>
      <c r="BI155" s="22" t="n">
        <v>0</v>
      </c>
      <c r="BJ155" s="23" t="n">
        <f aca="false">BI155*2</f>
        <v>0</v>
      </c>
      <c r="BK155" s="22" t="n">
        <v>0</v>
      </c>
      <c r="BL155" s="23" t="n">
        <f aca="false">BK155*0.5</f>
        <v>0</v>
      </c>
      <c r="BM155" s="22" t="n">
        <v>0</v>
      </c>
      <c r="BN155" s="23" t="n">
        <v>0</v>
      </c>
      <c r="BO155" s="22"/>
      <c r="BP155" s="52"/>
      <c r="BQ155" s="22"/>
      <c r="BR155" s="52"/>
      <c r="BS155" s="22"/>
      <c r="BT155" s="23"/>
      <c r="BU155" s="22"/>
      <c r="BV155" s="52"/>
      <c r="BW155" s="22"/>
      <c r="BX155" s="23"/>
      <c r="BY155" s="22"/>
      <c r="BZ155" s="52"/>
      <c r="CA155" s="55"/>
      <c r="CB155" s="23" t="n">
        <v>14</v>
      </c>
      <c r="CC155" s="22"/>
      <c r="CD155" s="52"/>
      <c r="CE155" s="22"/>
      <c r="CF155" s="52"/>
      <c r="CG155" s="22"/>
      <c r="CH155" s="23"/>
      <c r="CI155" s="22" t="n">
        <v>0</v>
      </c>
      <c r="CJ155" s="53" t="n">
        <f aca="false">CI155</f>
        <v>0</v>
      </c>
      <c r="CK155" s="22"/>
      <c r="CL155" s="52"/>
      <c r="CM155" s="22" t="n">
        <v>0</v>
      </c>
      <c r="CN155" s="53" t="n">
        <f aca="false">CM155</f>
        <v>0</v>
      </c>
      <c r="CO155" s="26" t="n">
        <f aca="false">H155+J155+L155+N155+P155+R155+T155+V155+X155+Z155+AB155+AD155+AF155+AH155+AJ155+AL155+AN155+AP155+AR155+AT155+AV155+AX155+AZ155+BB155+BD155+BF155+BH155+BJ155+BL155+BN155+BP155+BR155+BT155+BV155+BX155+BZ155+CB155+CD155+CF155+CH155+CJ155+CL155+CN155</f>
        <v>33</v>
      </c>
    </row>
    <row r="156" customFormat="false" ht="45" hidden="false" customHeight="true" outlineLevel="0" collapsed="false">
      <c r="A156" s="7" t="n">
        <v>32</v>
      </c>
      <c r="B156" s="21" t="s">
        <v>659</v>
      </c>
      <c r="C156" s="42" t="s">
        <v>660</v>
      </c>
      <c r="D156" s="42" t="s">
        <v>661</v>
      </c>
      <c r="E156" s="21" t="s">
        <v>59</v>
      </c>
      <c r="F156" s="21" t="s">
        <v>64</v>
      </c>
      <c r="G156" s="22"/>
      <c r="H156" s="23"/>
      <c r="I156" s="22"/>
      <c r="J156" s="23"/>
      <c r="K156" s="50"/>
      <c r="L156" s="50"/>
      <c r="M156" s="50"/>
      <c r="N156" s="50"/>
      <c r="O156" s="50"/>
      <c r="P156" s="50"/>
      <c r="Q156" s="50"/>
      <c r="R156" s="50"/>
      <c r="S156" s="22" t="n">
        <v>0</v>
      </c>
      <c r="T156" s="23" t="n">
        <v>0</v>
      </c>
      <c r="U156" s="22" t="n">
        <v>0</v>
      </c>
      <c r="V156" s="23" t="n">
        <f aca="false">U156*2</f>
        <v>0</v>
      </c>
      <c r="W156" s="50"/>
      <c r="X156" s="50"/>
      <c r="Y156" s="50"/>
      <c r="Z156" s="50"/>
      <c r="AA156" s="12" t="n">
        <v>0</v>
      </c>
      <c r="AB156" s="11" t="n">
        <f aca="false">IF(AA156&lt;51%,0,IF(AA156&lt;61%,5,IF(AA156&lt;71%,7,9)))</f>
        <v>0</v>
      </c>
      <c r="AC156" s="24" t="n">
        <v>1</v>
      </c>
      <c r="AD156" s="23" t="n">
        <v>10</v>
      </c>
      <c r="AE156" s="51"/>
      <c r="AF156" s="11"/>
      <c r="AG156" s="51"/>
      <c r="AH156" s="11"/>
      <c r="AI156" s="12" t="n">
        <v>0</v>
      </c>
      <c r="AJ156" s="11" t="n">
        <f aca="false">IF(AI156&lt;100%,0,5)</f>
        <v>0</v>
      </c>
      <c r="AK156" s="22"/>
      <c r="AL156" s="23"/>
      <c r="AM156" s="51"/>
      <c r="AN156" s="11" t="n">
        <v>5</v>
      </c>
      <c r="AO156" s="51"/>
      <c r="AP156" s="11" t="n">
        <v>1.5</v>
      </c>
      <c r="AQ156" s="51"/>
      <c r="AR156" s="11"/>
      <c r="AS156" s="22" t="n">
        <v>0</v>
      </c>
      <c r="AT156" s="23" t="n">
        <v>0</v>
      </c>
      <c r="AU156" s="22" t="n">
        <v>0</v>
      </c>
      <c r="AV156" s="23"/>
      <c r="AW156" s="22"/>
      <c r="AX156" s="23"/>
      <c r="AY156" s="22"/>
      <c r="AZ156" s="23"/>
      <c r="BA156" s="22"/>
      <c r="BB156" s="23"/>
      <c r="BC156" s="22" t="s">
        <v>662</v>
      </c>
      <c r="BD156" s="23" t="n">
        <f aca="false">2*2</f>
        <v>4</v>
      </c>
      <c r="BE156" s="22" t="n">
        <v>2</v>
      </c>
      <c r="BF156" s="23" t="n">
        <f aca="false">BE156*1</f>
        <v>2</v>
      </c>
      <c r="BG156" s="22" t="n">
        <v>3</v>
      </c>
      <c r="BH156" s="23" t="n">
        <f aca="false">BG156*1</f>
        <v>3</v>
      </c>
      <c r="BI156" s="22" t="n">
        <v>0</v>
      </c>
      <c r="BJ156" s="23" t="n">
        <f aca="false">BI156*2</f>
        <v>0</v>
      </c>
      <c r="BK156" s="22" t="n">
        <v>0</v>
      </c>
      <c r="BL156" s="23" t="n">
        <f aca="false">BK156*0.5</f>
        <v>0</v>
      </c>
      <c r="BM156" s="22" t="n">
        <v>0</v>
      </c>
      <c r="BN156" s="23" t="n">
        <v>0</v>
      </c>
      <c r="BO156" s="22"/>
      <c r="BP156" s="52"/>
      <c r="BQ156" s="22"/>
      <c r="BR156" s="52"/>
      <c r="BS156" s="22"/>
      <c r="BT156" s="23"/>
      <c r="BU156" s="22"/>
      <c r="BV156" s="52"/>
      <c r="BW156" s="59"/>
      <c r="BX156" s="23" t="n">
        <v>2</v>
      </c>
      <c r="BY156" s="22"/>
      <c r="BZ156" s="23"/>
      <c r="CA156" s="22"/>
      <c r="CB156" s="23"/>
      <c r="CC156" s="22"/>
      <c r="CD156" s="52"/>
      <c r="CE156" s="22"/>
      <c r="CF156" s="52"/>
      <c r="CG156" s="22"/>
      <c r="CH156" s="23"/>
      <c r="CI156" s="22" t="n">
        <v>0</v>
      </c>
      <c r="CJ156" s="53" t="n">
        <f aca="false">CI156</f>
        <v>0</v>
      </c>
      <c r="CK156" s="22"/>
      <c r="CL156" s="52"/>
      <c r="CM156" s="22" t="n">
        <v>0</v>
      </c>
      <c r="CN156" s="53" t="n">
        <f aca="false">CM156</f>
        <v>0</v>
      </c>
      <c r="CO156" s="26" t="n">
        <f aca="false">H156+J156+L156+N156+P156+R156+T156+V156+X156+Z156+AB156+AD156+AF156+AH156+AJ156+AL156+AN156+AP156+AR156+AT156+AV156+AX156+AZ156+BB156+BD156+BF156+BH156+BJ156+BL156+BN156+BP156+BR156+BT156+BV156+BX156+BZ156+CB156+CD156+CF156+CH156+CJ156+CL156+CN156</f>
        <v>27.5</v>
      </c>
    </row>
    <row r="157" customFormat="false" ht="45" hidden="false" customHeight="true" outlineLevel="0" collapsed="false">
      <c r="A157" s="7" t="n">
        <v>117</v>
      </c>
      <c r="B157" s="21" t="s">
        <v>663</v>
      </c>
      <c r="C157" s="42" t="s">
        <v>664</v>
      </c>
      <c r="D157" s="42" t="s">
        <v>665</v>
      </c>
      <c r="E157" s="21" t="s">
        <v>68</v>
      </c>
      <c r="F157" s="21" t="s">
        <v>102</v>
      </c>
      <c r="G157" s="22"/>
      <c r="H157" s="23"/>
      <c r="I157" s="22"/>
      <c r="J157" s="23" t="n">
        <v>9</v>
      </c>
      <c r="K157" s="50"/>
      <c r="L157" s="57"/>
      <c r="M157" s="50"/>
      <c r="N157" s="57"/>
      <c r="O157" s="50"/>
      <c r="P157" s="50"/>
      <c r="Q157" s="50"/>
      <c r="R157" s="50"/>
      <c r="S157" s="22" t="n">
        <v>0</v>
      </c>
      <c r="T157" s="23" t="n">
        <v>0</v>
      </c>
      <c r="U157" s="22" t="n">
        <v>0</v>
      </c>
      <c r="V157" s="23" t="n">
        <f aca="false">U157*2</f>
        <v>0</v>
      </c>
      <c r="W157" s="50"/>
      <c r="X157" s="50"/>
      <c r="Y157" s="50"/>
      <c r="Z157" s="50"/>
      <c r="AA157" s="12" t="n">
        <v>0.79</v>
      </c>
      <c r="AB157" s="11" t="n">
        <f aca="false">IF(AA157&lt;51%,0,IF(AA157&lt;61%,5,IF(AA157&lt;71%,7,9)))</f>
        <v>9</v>
      </c>
      <c r="AC157" s="24" t="n">
        <v>1</v>
      </c>
      <c r="AD157" s="54" t="n">
        <v>10</v>
      </c>
      <c r="AE157" s="51"/>
      <c r="AF157" s="11"/>
      <c r="AG157" s="51"/>
      <c r="AH157" s="11"/>
      <c r="AI157" s="12" t="n">
        <v>0.83</v>
      </c>
      <c r="AJ157" s="11" t="n">
        <f aca="false">IF(AI157&lt;100%,0,5)</f>
        <v>0</v>
      </c>
      <c r="AK157" s="22"/>
      <c r="AL157" s="23"/>
      <c r="AM157" s="51"/>
      <c r="AN157" s="11"/>
      <c r="AO157" s="51"/>
      <c r="AP157" s="11"/>
      <c r="AQ157" s="51"/>
      <c r="AR157" s="11"/>
      <c r="AS157" s="22" t="n">
        <v>0</v>
      </c>
      <c r="AT157" s="23" t="n">
        <v>0</v>
      </c>
      <c r="AU157" s="22" t="n">
        <v>0</v>
      </c>
      <c r="AV157" s="23"/>
      <c r="AW157" s="22"/>
      <c r="AX157" s="23"/>
      <c r="AY157" s="22"/>
      <c r="AZ157" s="23"/>
      <c r="BA157" s="22"/>
      <c r="BB157" s="23"/>
      <c r="BC157" s="22"/>
      <c r="BD157" s="23"/>
      <c r="BE157" s="22" t="n">
        <v>0</v>
      </c>
      <c r="BF157" s="23" t="n">
        <f aca="false">BE157*1</f>
        <v>0</v>
      </c>
      <c r="BG157" s="22" t="n">
        <v>0</v>
      </c>
      <c r="BH157" s="23" t="n">
        <f aca="false">BG157*1</f>
        <v>0</v>
      </c>
      <c r="BI157" s="22" t="n">
        <v>0</v>
      </c>
      <c r="BJ157" s="23" t="n">
        <f aca="false">BI157*2</f>
        <v>0</v>
      </c>
      <c r="BK157" s="22" t="n">
        <v>0</v>
      </c>
      <c r="BL157" s="23" t="n">
        <f aca="false">BK157*0.5</f>
        <v>0</v>
      </c>
      <c r="BM157" s="22" t="n">
        <v>0</v>
      </c>
      <c r="BN157" s="23" t="n">
        <v>0</v>
      </c>
      <c r="BO157" s="22"/>
      <c r="BP157" s="52"/>
      <c r="BQ157" s="22"/>
      <c r="BR157" s="52"/>
      <c r="BS157" s="22"/>
      <c r="BT157" s="23" t="n">
        <v>18</v>
      </c>
      <c r="BU157" s="22"/>
      <c r="BV157" s="52"/>
      <c r="BW157" s="22"/>
      <c r="BX157" s="23"/>
      <c r="BY157" s="22"/>
      <c r="BZ157" s="23"/>
      <c r="CA157" s="22"/>
      <c r="CB157" s="23"/>
      <c r="CC157" s="22"/>
      <c r="CD157" s="52"/>
      <c r="CE157" s="22"/>
      <c r="CF157" s="52"/>
      <c r="CG157" s="22" t="s">
        <v>666</v>
      </c>
      <c r="CH157" s="23" t="n">
        <f aca="false">1*8+1*4</f>
        <v>12</v>
      </c>
      <c r="CI157" s="22" t="n">
        <v>0</v>
      </c>
      <c r="CJ157" s="53" t="n">
        <f aca="false">CI157</f>
        <v>0</v>
      </c>
      <c r="CK157" s="22"/>
      <c r="CL157" s="52"/>
      <c r="CM157" s="22" t="n">
        <v>0</v>
      </c>
      <c r="CN157" s="53" t="n">
        <f aca="false">CM157</f>
        <v>0</v>
      </c>
      <c r="CO157" s="26" t="n">
        <f aca="false">H157+J157+L157+N157+P157+R157+T157+V157+X157+Z157+AB157+AD157+AF157+AH157+AJ157+AL157+AN157+AP157+AR157+AT157+AV157+AX157+AZ157+BB157+BD157+BF157+BH157+BJ157+BL157+BN157+BP157+BR157+BT157+BV157+BX157+BZ157+CB157+CD157+CF157+CH157+CJ157+CL157+CN157</f>
        <v>58</v>
      </c>
    </row>
    <row r="158" customFormat="false" ht="45" hidden="false" customHeight="true" outlineLevel="0" collapsed="false">
      <c r="A158" s="7" t="n">
        <v>231</v>
      </c>
      <c r="B158" s="21" t="s">
        <v>667</v>
      </c>
      <c r="C158" s="42" t="s">
        <v>668</v>
      </c>
      <c r="D158" s="42" t="s">
        <v>669</v>
      </c>
      <c r="E158" s="21" t="s">
        <v>83</v>
      </c>
      <c r="F158" s="21" t="s">
        <v>137</v>
      </c>
      <c r="G158" s="22"/>
      <c r="H158" s="23"/>
      <c r="I158" s="22"/>
      <c r="J158" s="23"/>
      <c r="K158" s="50"/>
      <c r="L158" s="50"/>
      <c r="M158" s="50"/>
      <c r="N158" s="50"/>
      <c r="O158" s="50"/>
      <c r="P158" s="50"/>
      <c r="Q158" s="50"/>
      <c r="R158" s="50"/>
      <c r="S158" s="22" t="n">
        <v>0</v>
      </c>
      <c r="T158" s="23" t="n">
        <v>0</v>
      </c>
      <c r="U158" s="22" t="n">
        <v>0</v>
      </c>
      <c r="V158" s="23" t="n">
        <f aca="false">U158*2</f>
        <v>0</v>
      </c>
      <c r="W158" s="50"/>
      <c r="X158" s="50"/>
      <c r="Y158" s="50"/>
      <c r="Z158" s="50"/>
      <c r="AA158" s="12" t="n">
        <v>0.8441</v>
      </c>
      <c r="AB158" s="11" t="n">
        <f aca="false">IF(AA158&lt;51%,0,IF(AA158&lt;61%,5,IF(AA158&lt;71%,7,9)))</f>
        <v>9</v>
      </c>
      <c r="AC158" s="24" t="n">
        <f aca="false">(100%+0%)/2</f>
        <v>0.5</v>
      </c>
      <c r="AD158" s="23" t="n">
        <v>-20</v>
      </c>
      <c r="AE158" s="51"/>
      <c r="AF158" s="11"/>
      <c r="AG158" s="51"/>
      <c r="AH158" s="11"/>
      <c r="AI158" s="12" t="n">
        <v>0</v>
      </c>
      <c r="AJ158" s="11" t="n">
        <f aca="false">IF(AI158&lt;100%,0,5)</f>
        <v>0</v>
      </c>
      <c r="AK158" s="22"/>
      <c r="AL158" s="23"/>
      <c r="AM158" s="51"/>
      <c r="AN158" s="11"/>
      <c r="AO158" s="51"/>
      <c r="AP158" s="11"/>
      <c r="AQ158" s="51"/>
      <c r="AR158" s="11"/>
      <c r="AS158" s="22" t="n">
        <v>0</v>
      </c>
      <c r="AT158" s="23" t="n">
        <v>0</v>
      </c>
      <c r="AU158" s="22" t="n">
        <v>0</v>
      </c>
      <c r="AV158" s="23"/>
      <c r="AW158" s="22"/>
      <c r="AX158" s="23"/>
      <c r="AY158" s="22"/>
      <c r="AZ158" s="23"/>
      <c r="BA158" s="22"/>
      <c r="BB158" s="23"/>
      <c r="BC158" s="22"/>
      <c r="BD158" s="23"/>
      <c r="BE158" s="22" t="n">
        <v>0</v>
      </c>
      <c r="BF158" s="23" t="n">
        <f aca="false">BE158*1</f>
        <v>0</v>
      </c>
      <c r="BG158" s="22" t="n">
        <v>0</v>
      </c>
      <c r="BH158" s="23" t="n">
        <f aca="false">BG158*1</f>
        <v>0</v>
      </c>
      <c r="BI158" s="22" t="n">
        <v>0</v>
      </c>
      <c r="BJ158" s="23" t="n">
        <f aca="false">BI158*2</f>
        <v>0</v>
      </c>
      <c r="BK158" s="22" t="n">
        <v>0</v>
      </c>
      <c r="BL158" s="23" t="n">
        <f aca="false">BK158*0.5</f>
        <v>0</v>
      </c>
      <c r="BM158" s="22" t="n">
        <v>0</v>
      </c>
      <c r="BN158" s="23" t="n">
        <v>0</v>
      </c>
      <c r="BO158" s="22"/>
      <c r="BP158" s="52"/>
      <c r="BQ158" s="22"/>
      <c r="BR158" s="52"/>
      <c r="BS158" s="22"/>
      <c r="BT158" s="23"/>
      <c r="BU158" s="22"/>
      <c r="BV158" s="52"/>
      <c r="BW158" s="22"/>
      <c r="BX158" s="23"/>
      <c r="BY158" s="22"/>
      <c r="BZ158" s="52"/>
      <c r="CA158" s="22"/>
      <c r="CB158" s="23"/>
      <c r="CC158" s="22"/>
      <c r="CD158" s="52"/>
      <c r="CE158" s="22"/>
      <c r="CF158" s="52"/>
      <c r="CG158" s="22"/>
      <c r="CH158" s="23"/>
      <c r="CI158" s="22" t="n">
        <v>0</v>
      </c>
      <c r="CJ158" s="53" t="n">
        <f aca="false">CI158</f>
        <v>0</v>
      </c>
      <c r="CK158" s="22"/>
      <c r="CL158" s="52"/>
      <c r="CM158" s="22" t="n">
        <v>0</v>
      </c>
      <c r="CN158" s="53" t="n">
        <f aca="false">CM158</f>
        <v>0</v>
      </c>
      <c r="CO158" s="26" t="n">
        <f aca="false">H158+J158+L158+N158+P158+R158+T158+V158+X158+Z158+AB158+AD158+AF158+AH158+AJ158+AL158+AN158+AP158+AR158+AT158+AV158+AX158+AZ158+BB158+BD158+BF158+BH158+BJ158+BL158+BN158+BP158+BR158+BT158+BV158+BX158+BZ158+CB158+CD158+CF158+CH158+CJ158+CL158+CN158</f>
        <v>-11</v>
      </c>
    </row>
    <row r="159" customFormat="false" ht="45" hidden="false" customHeight="true" outlineLevel="0" collapsed="false">
      <c r="A159" s="7" t="n">
        <v>220</v>
      </c>
      <c r="B159" s="21" t="s">
        <v>670</v>
      </c>
      <c r="C159" s="42" t="s">
        <v>135</v>
      </c>
      <c r="D159" s="42" t="s">
        <v>136</v>
      </c>
      <c r="E159" s="21" t="s">
        <v>83</v>
      </c>
      <c r="F159" s="21" t="s">
        <v>137</v>
      </c>
      <c r="G159" s="22"/>
      <c r="H159" s="23"/>
      <c r="I159" s="22"/>
      <c r="J159" s="23" t="n">
        <v>2</v>
      </c>
      <c r="K159" s="50"/>
      <c r="L159" s="50"/>
      <c r="M159" s="50"/>
      <c r="N159" s="50"/>
      <c r="O159" s="50"/>
      <c r="P159" s="50"/>
      <c r="Q159" s="50"/>
      <c r="R159" s="50"/>
      <c r="S159" s="22" t="n">
        <v>0.5</v>
      </c>
      <c r="T159" s="23" t="n">
        <v>5</v>
      </c>
      <c r="U159" s="22" t="n">
        <v>0</v>
      </c>
      <c r="V159" s="23" t="n">
        <f aca="false">U159*2</f>
        <v>0</v>
      </c>
      <c r="W159" s="50"/>
      <c r="X159" s="50"/>
      <c r="Y159" s="50"/>
      <c r="Z159" s="50"/>
      <c r="AA159" s="12" t="n">
        <v>0.7922</v>
      </c>
      <c r="AB159" s="11" t="n">
        <f aca="false">IF(AA159&lt;51%,0,IF(AA159&lt;61%,5,IF(AA159&lt;71%,7,9)))</f>
        <v>9</v>
      </c>
      <c r="AC159" s="12" t="n">
        <v>0.021</v>
      </c>
      <c r="AD159" s="23" t="n">
        <v>-20</v>
      </c>
      <c r="AE159" s="51"/>
      <c r="AF159" s="11"/>
      <c r="AG159" s="51"/>
      <c r="AH159" s="11"/>
      <c r="AI159" s="12" t="n">
        <v>1</v>
      </c>
      <c r="AJ159" s="11" t="n">
        <f aca="false">IF(AI159&lt;100%,0,5)</f>
        <v>5</v>
      </c>
      <c r="AK159" s="22"/>
      <c r="AL159" s="23"/>
      <c r="AM159" s="51"/>
      <c r="AN159" s="11"/>
      <c r="AO159" s="51"/>
      <c r="AP159" s="11" t="n">
        <v>7.3</v>
      </c>
      <c r="AQ159" s="51"/>
      <c r="AR159" s="11"/>
      <c r="AS159" s="22" t="n">
        <v>0</v>
      </c>
      <c r="AT159" s="23" t="n">
        <v>0</v>
      </c>
      <c r="AU159" s="22" t="n">
        <v>0</v>
      </c>
      <c r="AV159" s="23" t="n">
        <v>0</v>
      </c>
      <c r="AW159" s="22"/>
      <c r="AX159" s="23"/>
      <c r="AY159" s="22"/>
      <c r="AZ159" s="23"/>
      <c r="BA159" s="22"/>
      <c r="BB159" s="23"/>
      <c r="BC159" s="22"/>
      <c r="BD159" s="23"/>
      <c r="BE159" s="22" t="n">
        <v>0</v>
      </c>
      <c r="BF159" s="23" t="n">
        <f aca="false">BE159*1</f>
        <v>0</v>
      </c>
      <c r="BG159" s="22" t="n">
        <v>1</v>
      </c>
      <c r="BH159" s="23" t="n">
        <f aca="false">BG159*1</f>
        <v>1</v>
      </c>
      <c r="BI159" s="22" t="n">
        <v>0</v>
      </c>
      <c r="BJ159" s="23" t="n">
        <f aca="false">BI159*2</f>
        <v>0</v>
      </c>
      <c r="BK159" s="22" t="n">
        <v>0</v>
      </c>
      <c r="BL159" s="23" t="n">
        <f aca="false">BK159*0.5</f>
        <v>0</v>
      </c>
      <c r="BM159" s="22" t="n">
        <v>0</v>
      </c>
      <c r="BN159" s="23" t="n">
        <v>0</v>
      </c>
      <c r="BO159" s="22"/>
      <c r="BP159" s="52"/>
      <c r="BQ159" s="22"/>
      <c r="BR159" s="52"/>
      <c r="BS159" s="22"/>
      <c r="BT159" s="23" t="n">
        <v>10</v>
      </c>
      <c r="BU159" s="22" t="n">
        <v>2</v>
      </c>
      <c r="BV159" s="23" t="n">
        <f aca="false">BU159*7</f>
        <v>14</v>
      </c>
      <c r="BW159" s="59"/>
      <c r="BX159" s="23" t="n">
        <v>2</v>
      </c>
      <c r="BY159" s="22"/>
      <c r="BZ159" s="52"/>
      <c r="CA159" s="22"/>
      <c r="CB159" s="23"/>
      <c r="CC159" s="22"/>
      <c r="CD159" s="52"/>
      <c r="CE159" s="22"/>
      <c r="CF159" s="52"/>
      <c r="CG159" s="59" t="s">
        <v>671</v>
      </c>
      <c r="CH159" s="23" t="n">
        <f aca="false">1*10+4*8</f>
        <v>42</v>
      </c>
      <c r="CI159" s="22" t="n">
        <v>0</v>
      </c>
      <c r="CJ159" s="53" t="n">
        <f aca="false">CI159</f>
        <v>0</v>
      </c>
      <c r="CK159" s="22"/>
      <c r="CL159" s="52"/>
      <c r="CM159" s="22" t="n">
        <v>0</v>
      </c>
      <c r="CN159" s="53" t="n">
        <f aca="false">CM159</f>
        <v>0</v>
      </c>
      <c r="CO159" s="26" t="n">
        <f aca="false">H159+J159+L159+N159+P159+R159+T159+V159+X159+Z159+AB159+AD159+AF159+AH159+AJ159+AL159+AN159+AP159+AR159+AT159+AV159+AX159+AZ159+BB159+BD159+BF159+BH159+BJ159+BL159+BN159+BP159+BR159+BT159+BV159+BX159+BZ159+CB159+CD159+CF159+CH159+CJ159+CL159+CN159</f>
        <v>77.3</v>
      </c>
    </row>
    <row r="160" customFormat="false" ht="45" hidden="false" customHeight="true" outlineLevel="0" collapsed="false">
      <c r="A160" s="7" t="n">
        <v>239</v>
      </c>
      <c r="B160" s="21" t="s">
        <v>672</v>
      </c>
      <c r="C160" s="42" t="s">
        <v>673</v>
      </c>
      <c r="D160" s="42" t="s">
        <v>674</v>
      </c>
      <c r="E160" s="21" t="s">
        <v>83</v>
      </c>
      <c r="F160" s="21" t="s">
        <v>141</v>
      </c>
      <c r="G160" s="22"/>
      <c r="H160" s="23"/>
      <c r="I160" s="22"/>
      <c r="J160" s="23"/>
      <c r="K160" s="50"/>
      <c r="L160" s="50"/>
      <c r="M160" s="50"/>
      <c r="N160" s="50"/>
      <c r="O160" s="50"/>
      <c r="P160" s="50"/>
      <c r="Q160" s="50"/>
      <c r="R160" s="50"/>
      <c r="S160" s="22" t="n">
        <v>0</v>
      </c>
      <c r="T160" s="23" t="n">
        <v>0</v>
      </c>
      <c r="U160" s="22" t="n">
        <v>0</v>
      </c>
      <c r="V160" s="23" t="n">
        <f aca="false">U160*2</f>
        <v>0</v>
      </c>
      <c r="W160" s="50"/>
      <c r="X160" s="50"/>
      <c r="Y160" s="50"/>
      <c r="Z160" s="50"/>
      <c r="AA160" s="12" t="n">
        <v>0.618</v>
      </c>
      <c r="AB160" s="11" t="n">
        <f aca="false">IF(AA160&lt;51%,0,IF(AA160&lt;61%,5,IF(AA160&lt;71%,7,9)))</f>
        <v>7</v>
      </c>
      <c r="AC160" s="24" t="n">
        <v>1</v>
      </c>
      <c r="AD160" s="54" t="n">
        <v>10</v>
      </c>
      <c r="AE160" s="51" t="s">
        <v>675</v>
      </c>
      <c r="AF160" s="11" t="n">
        <v>13.8</v>
      </c>
      <c r="AG160" s="51" t="s">
        <v>676</v>
      </c>
      <c r="AH160" s="11" t="n">
        <v>6.98</v>
      </c>
      <c r="AI160" s="12" t="n">
        <v>0</v>
      </c>
      <c r="AJ160" s="11" t="n">
        <f aca="false">IF(AI160&lt;100%,0,5)</f>
        <v>0</v>
      </c>
      <c r="AK160" s="22"/>
      <c r="AL160" s="23"/>
      <c r="AM160" s="51"/>
      <c r="AN160" s="11" t="n">
        <v>40</v>
      </c>
      <c r="AO160" s="51"/>
      <c r="AP160" s="11" t="n">
        <v>4</v>
      </c>
      <c r="AQ160" s="51"/>
      <c r="AR160" s="11"/>
      <c r="AS160" s="22" t="n">
        <v>0</v>
      </c>
      <c r="AT160" s="23" t="n">
        <v>0</v>
      </c>
      <c r="AU160" s="22" t="n">
        <v>0</v>
      </c>
      <c r="AV160" s="23" t="n">
        <v>0</v>
      </c>
      <c r="AW160" s="22"/>
      <c r="AX160" s="23"/>
      <c r="AY160" s="22"/>
      <c r="AZ160" s="23"/>
      <c r="BA160" s="22"/>
      <c r="BB160" s="23"/>
      <c r="BC160" s="22"/>
      <c r="BD160" s="23"/>
      <c r="BE160" s="22" t="n">
        <v>0</v>
      </c>
      <c r="BF160" s="23" t="n">
        <f aca="false">BE160*1</f>
        <v>0</v>
      </c>
      <c r="BG160" s="22" t="n">
        <v>0</v>
      </c>
      <c r="BH160" s="23" t="n">
        <f aca="false">BG160*1</f>
        <v>0</v>
      </c>
      <c r="BI160" s="22" t="n">
        <v>0</v>
      </c>
      <c r="BJ160" s="23" t="n">
        <f aca="false">BI160*2</f>
        <v>0</v>
      </c>
      <c r="BK160" s="22" t="n">
        <v>0</v>
      </c>
      <c r="BL160" s="23" t="n">
        <f aca="false">BK160*0.5</f>
        <v>0</v>
      </c>
      <c r="BM160" s="22" t="n">
        <v>0</v>
      </c>
      <c r="BN160" s="23" t="n">
        <v>0</v>
      </c>
      <c r="BO160" s="22"/>
      <c r="BP160" s="52"/>
      <c r="BQ160" s="22"/>
      <c r="BR160" s="52"/>
      <c r="BS160" s="22"/>
      <c r="BT160" s="23"/>
      <c r="BU160" s="22"/>
      <c r="BV160" s="52"/>
      <c r="BW160" s="22"/>
      <c r="BX160" s="23"/>
      <c r="BY160" s="22"/>
      <c r="BZ160" s="52"/>
      <c r="CA160" s="55"/>
      <c r="CB160" s="23"/>
      <c r="CC160" s="22"/>
      <c r="CD160" s="52"/>
      <c r="CE160" s="22"/>
      <c r="CF160" s="52"/>
      <c r="CG160" s="22"/>
      <c r="CH160" s="23"/>
      <c r="CI160" s="22" t="n">
        <v>0</v>
      </c>
      <c r="CJ160" s="53" t="n">
        <f aca="false">CI160</f>
        <v>0</v>
      </c>
      <c r="CK160" s="22"/>
      <c r="CL160" s="52"/>
      <c r="CM160" s="22" t="n">
        <v>0</v>
      </c>
      <c r="CN160" s="53" t="n">
        <f aca="false">CM160</f>
        <v>0</v>
      </c>
      <c r="CO160" s="26" t="n">
        <f aca="false">H160+J160+L160+N160+P160+R160+T160+V160+X160+Z160+AB160+AD160+AF160+AH160+AJ160+AL160+AN160+AP160+AR160+AT160+AV160+AX160+AZ160+BB160+BD160+BF160+BH160+BJ160+BL160+BN160+BP160+BR160+BT160+BV160+BX160+BZ160+CB160+CD160+CF160+CH160+CJ160+CL160+CN160</f>
        <v>81.78</v>
      </c>
    </row>
    <row r="161" customFormat="false" ht="45" hidden="false" customHeight="true" outlineLevel="0" collapsed="false">
      <c r="A161" s="7" t="n">
        <v>183</v>
      </c>
      <c r="B161" s="21" t="s">
        <v>677</v>
      </c>
      <c r="C161" s="42" t="s">
        <v>678</v>
      </c>
      <c r="D161" s="42" t="s">
        <v>679</v>
      </c>
      <c r="E161" s="21" t="s">
        <v>68</v>
      </c>
      <c r="F161" s="21" t="s">
        <v>121</v>
      </c>
      <c r="G161" s="22"/>
      <c r="H161" s="23"/>
      <c r="I161" s="22"/>
      <c r="J161" s="23"/>
      <c r="K161" s="50"/>
      <c r="L161" s="57"/>
      <c r="M161" s="50"/>
      <c r="N161" s="57"/>
      <c r="O161" s="50"/>
      <c r="P161" s="50"/>
      <c r="Q161" s="50"/>
      <c r="R161" s="50"/>
      <c r="S161" s="22" t="n">
        <v>0</v>
      </c>
      <c r="T161" s="23" t="n">
        <v>0</v>
      </c>
      <c r="U161" s="22" t="n">
        <v>0</v>
      </c>
      <c r="V161" s="23" t="n">
        <f aca="false">U161*2</f>
        <v>0</v>
      </c>
      <c r="W161" s="50"/>
      <c r="X161" s="50"/>
      <c r="Y161" s="50"/>
      <c r="Z161" s="50"/>
      <c r="AA161" s="12" t="n">
        <v>0.57</v>
      </c>
      <c r="AB161" s="11" t="n">
        <f aca="false">IF(AA161&lt;51%,0,IF(AA161&lt;61%,5,IF(AA161&lt;71%,7,9)))</f>
        <v>5</v>
      </c>
      <c r="AC161" s="24" t="n">
        <v>0.97</v>
      </c>
      <c r="AD161" s="23" t="n">
        <v>-20</v>
      </c>
      <c r="AE161" s="51" t="s">
        <v>680</v>
      </c>
      <c r="AF161" s="11" t="n">
        <v>11.4</v>
      </c>
      <c r="AG161" s="51" t="s">
        <v>681</v>
      </c>
      <c r="AH161" s="11" t="n">
        <v>2.45</v>
      </c>
      <c r="AI161" s="12" t="n">
        <v>1</v>
      </c>
      <c r="AJ161" s="11" t="n">
        <f aca="false">IF(AI161&lt;100%,0,5)</f>
        <v>5</v>
      </c>
      <c r="AK161" s="22"/>
      <c r="AL161" s="23"/>
      <c r="AM161" s="51"/>
      <c r="AN161" s="11"/>
      <c r="AO161" s="51"/>
      <c r="AP161" s="11" t="n">
        <v>3.83</v>
      </c>
      <c r="AQ161" s="51"/>
      <c r="AR161" s="11"/>
      <c r="AS161" s="22" t="n">
        <v>0</v>
      </c>
      <c r="AT161" s="23" t="n">
        <v>0</v>
      </c>
      <c r="AU161" s="22" t="n">
        <v>0</v>
      </c>
      <c r="AV161" s="23" t="n">
        <v>0</v>
      </c>
      <c r="AW161" s="22"/>
      <c r="AX161" s="23"/>
      <c r="AY161" s="22"/>
      <c r="AZ161" s="23"/>
      <c r="BA161" s="22"/>
      <c r="BB161" s="23"/>
      <c r="BC161" s="22" t="s">
        <v>191</v>
      </c>
      <c r="BD161" s="23" t="n">
        <v>2</v>
      </c>
      <c r="BE161" s="22" t="n">
        <v>0</v>
      </c>
      <c r="BF161" s="23" t="n">
        <f aca="false">BE161*1</f>
        <v>0</v>
      </c>
      <c r="BG161" s="22" t="n">
        <v>0</v>
      </c>
      <c r="BH161" s="23" t="n">
        <f aca="false">BG161*1</f>
        <v>0</v>
      </c>
      <c r="BI161" s="22" t="n">
        <v>0</v>
      </c>
      <c r="BJ161" s="23" t="n">
        <f aca="false">BI161*2</f>
        <v>0</v>
      </c>
      <c r="BK161" s="22" t="n">
        <v>0</v>
      </c>
      <c r="BL161" s="23" t="n">
        <f aca="false">BK161*0.5</f>
        <v>0</v>
      </c>
      <c r="BM161" s="22" t="n">
        <v>0</v>
      </c>
      <c r="BN161" s="23" t="n">
        <v>0</v>
      </c>
      <c r="BO161" s="22"/>
      <c r="BP161" s="52"/>
      <c r="BQ161" s="22"/>
      <c r="BR161" s="52"/>
      <c r="BS161" s="22"/>
      <c r="BT161" s="23"/>
      <c r="BU161" s="22"/>
      <c r="BV161" s="52"/>
      <c r="BW161" s="59"/>
      <c r="BX161" s="23" t="n">
        <v>2</v>
      </c>
      <c r="BY161" s="22"/>
      <c r="BZ161" s="52"/>
      <c r="CA161" s="22"/>
      <c r="CB161" s="23"/>
      <c r="CC161" s="22"/>
      <c r="CD161" s="52"/>
      <c r="CE161" s="22"/>
      <c r="CF161" s="52"/>
      <c r="CG161" s="22"/>
      <c r="CH161" s="23"/>
      <c r="CI161" s="22" t="n">
        <v>0</v>
      </c>
      <c r="CJ161" s="53" t="n">
        <f aca="false">CI161</f>
        <v>0</v>
      </c>
      <c r="CK161" s="22"/>
      <c r="CL161" s="52"/>
      <c r="CM161" s="22" t="n">
        <v>0</v>
      </c>
      <c r="CN161" s="53" t="n">
        <f aca="false">CM161</f>
        <v>0</v>
      </c>
      <c r="CO161" s="26" t="n">
        <f aca="false">H161+J161+L161+N161+P161+R161+T161+V161+X161+Z161+AB161+AD161+AF161+AH161+AJ161+AL161+AN161+AP161+AR161+AT161+AV161+AX161+AZ161+BB161+BD161+BF161+BH161+BJ161+BL161+BN161+BP161+BR161+BT161+BV161+BX161+BZ161+CB161+CD161+CF161+CH161+CJ161+CL161+CN161</f>
        <v>11.68</v>
      </c>
    </row>
    <row r="162" customFormat="false" ht="45" hidden="false" customHeight="true" outlineLevel="0" collapsed="false">
      <c r="A162" s="7" t="n">
        <v>240</v>
      </c>
      <c r="B162" s="21" t="s">
        <v>682</v>
      </c>
      <c r="C162" s="42" t="s">
        <v>683</v>
      </c>
      <c r="D162" s="42" t="s">
        <v>684</v>
      </c>
      <c r="E162" s="21" t="s">
        <v>83</v>
      </c>
      <c r="F162" s="21" t="s">
        <v>141</v>
      </c>
      <c r="G162" s="22"/>
      <c r="H162" s="23"/>
      <c r="I162" s="22"/>
      <c r="J162" s="23"/>
      <c r="K162" s="50"/>
      <c r="L162" s="50"/>
      <c r="M162" s="50"/>
      <c r="N162" s="50"/>
      <c r="O162" s="50"/>
      <c r="P162" s="50"/>
      <c r="Q162" s="50"/>
      <c r="R162" s="50"/>
      <c r="S162" s="22" t="n">
        <v>0</v>
      </c>
      <c r="T162" s="23" t="n">
        <v>0</v>
      </c>
      <c r="U162" s="22" t="n">
        <v>0</v>
      </c>
      <c r="V162" s="23" t="n">
        <f aca="false">U162*2</f>
        <v>0</v>
      </c>
      <c r="W162" s="50"/>
      <c r="X162" s="50"/>
      <c r="Y162" s="50"/>
      <c r="Z162" s="50"/>
      <c r="AA162" s="12" t="n">
        <v>0.711</v>
      </c>
      <c r="AB162" s="11" t="n">
        <f aca="false">IF(AA162&lt;51%,0,IF(AA162&lt;61%,5,IF(AA162&lt;71%,7,9)))</f>
        <v>9</v>
      </c>
      <c r="AC162" s="24" t="n">
        <v>1</v>
      </c>
      <c r="AD162" s="54" t="n">
        <v>10</v>
      </c>
      <c r="AE162" s="51"/>
      <c r="AF162" s="11"/>
      <c r="AG162" s="51"/>
      <c r="AH162" s="11"/>
      <c r="AI162" s="12" t="n">
        <v>1</v>
      </c>
      <c r="AJ162" s="11" t="n">
        <f aca="false">IF(AI162&lt;100%,0,5)</f>
        <v>5</v>
      </c>
      <c r="AK162" s="22"/>
      <c r="AL162" s="23"/>
      <c r="AM162" s="51"/>
      <c r="AN162" s="11"/>
      <c r="AO162" s="51"/>
      <c r="AP162" s="11"/>
      <c r="AQ162" s="51"/>
      <c r="AR162" s="11"/>
      <c r="AS162" s="22" t="n">
        <v>0</v>
      </c>
      <c r="AT162" s="23" t="n">
        <v>0</v>
      </c>
      <c r="AU162" s="22" t="n">
        <v>0</v>
      </c>
      <c r="AV162" s="23"/>
      <c r="AW162" s="22"/>
      <c r="AX162" s="23"/>
      <c r="AY162" s="22"/>
      <c r="AZ162" s="23"/>
      <c r="BA162" s="22"/>
      <c r="BB162" s="23"/>
      <c r="BC162" s="22"/>
      <c r="BD162" s="23"/>
      <c r="BE162" s="22" t="n">
        <v>0</v>
      </c>
      <c r="BF162" s="23" t="n">
        <f aca="false">BE162*1</f>
        <v>0</v>
      </c>
      <c r="BG162" s="22" t="n">
        <v>0</v>
      </c>
      <c r="BH162" s="23" t="n">
        <f aca="false">BG162*1</f>
        <v>0</v>
      </c>
      <c r="BI162" s="22" t="n">
        <v>0</v>
      </c>
      <c r="BJ162" s="23" t="n">
        <f aca="false">BI162*2</f>
        <v>0</v>
      </c>
      <c r="BK162" s="22" t="n">
        <v>0</v>
      </c>
      <c r="BL162" s="23" t="n">
        <f aca="false">BK162*0.5</f>
        <v>0</v>
      </c>
      <c r="BM162" s="22" t="n">
        <v>0</v>
      </c>
      <c r="BN162" s="23" t="n">
        <v>0</v>
      </c>
      <c r="BO162" s="22" t="n">
        <v>0.5</v>
      </c>
      <c r="BP162" s="23" t="n">
        <f aca="false">BO162*2</f>
        <v>1</v>
      </c>
      <c r="BQ162" s="22"/>
      <c r="BR162" s="52"/>
      <c r="BS162" s="22" t="n">
        <v>1</v>
      </c>
      <c r="BT162" s="23" t="n">
        <f aca="false">BS162*2</f>
        <v>2</v>
      </c>
      <c r="BU162" s="22"/>
      <c r="BV162" s="52"/>
      <c r="BW162" s="22"/>
      <c r="BX162" s="23"/>
      <c r="BY162" s="22"/>
      <c r="BZ162" s="52"/>
      <c r="CA162" s="55"/>
      <c r="CB162" s="23" t="n">
        <v>18</v>
      </c>
      <c r="CC162" s="22"/>
      <c r="CD162" s="52"/>
      <c r="CE162" s="22"/>
      <c r="CF162" s="52"/>
      <c r="CG162" s="22"/>
      <c r="CH162" s="23"/>
      <c r="CI162" s="22" t="n">
        <v>0</v>
      </c>
      <c r="CJ162" s="53" t="n">
        <f aca="false">CI162</f>
        <v>0</v>
      </c>
      <c r="CK162" s="22"/>
      <c r="CL162" s="52"/>
      <c r="CM162" s="22" t="n">
        <v>0</v>
      </c>
      <c r="CN162" s="53" t="n">
        <f aca="false">CM162</f>
        <v>0</v>
      </c>
      <c r="CO162" s="26" t="n">
        <f aca="false">H162+J162+L162+N162+P162+R162+T162+V162+X162+Z162+AB162+AD162+AF162+AH162+AJ162+AL162+AN162+AP162+AR162+AT162+AV162+AX162+AZ162+BB162+BD162+BF162+BH162+BJ162+BL162+BN162+BP162+BR162+BT162+BV162+BX162+BZ162+CB162+CD162+CF162+CH162+CJ162+CL162+CN162</f>
        <v>45</v>
      </c>
    </row>
    <row r="163" customFormat="false" ht="45" hidden="false" customHeight="true" outlineLevel="0" collapsed="false">
      <c r="A163" s="39" t="n">
        <v>13</v>
      </c>
      <c r="B163" s="42" t="s">
        <v>685</v>
      </c>
      <c r="C163" s="42" t="s">
        <v>686</v>
      </c>
      <c r="D163" s="42" t="s">
        <v>687</v>
      </c>
      <c r="E163" s="42" t="s">
        <v>59</v>
      </c>
      <c r="F163" s="42" t="s">
        <v>60</v>
      </c>
      <c r="G163" s="22"/>
      <c r="H163" s="23"/>
      <c r="I163" s="22"/>
      <c r="J163" s="23"/>
      <c r="K163" s="50"/>
      <c r="L163" s="50"/>
      <c r="M163" s="50"/>
      <c r="N163" s="50"/>
      <c r="O163" s="50"/>
      <c r="P163" s="50"/>
      <c r="Q163" s="50"/>
      <c r="R163" s="50"/>
      <c r="S163" s="22" t="n">
        <v>0</v>
      </c>
      <c r="T163" s="23" t="n">
        <v>0</v>
      </c>
      <c r="U163" s="22" t="n">
        <v>0</v>
      </c>
      <c r="V163" s="23" t="n">
        <f aca="false">U163*2</f>
        <v>0</v>
      </c>
      <c r="W163" s="50"/>
      <c r="X163" s="50"/>
      <c r="Y163" s="50"/>
      <c r="Z163" s="50"/>
      <c r="AA163" s="12" t="n">
        <v>0.574</v>
      </c>
      <c r="AB163" s="11" t="n">
        <f aca="false">IF(AA163&lt;51%,0,IF(AA163&lt;61%,5,IF(AA163&lt;71%,7,9)))</f>
        <v>5</v>
      </c>
      <c r="AC163" s="24" t="n">
        <v>1</v>
      </c>
      <c r="AD163" s="23" t="n">
        <v>10</v>
      </c>
      <c r="AE163" s="51"/>
      <c r="AF163" s="11"/>
      <c r="AG163" s="51" t="s">
        <v>688</v>
      </c>
      <c r="AH163" s="11" t="n">
        <v>3.6</v>
      </c>
      <c r="AI163" s="12" t="n">
        <v>0</v>
      </c>
      <c r="AJ163" s="11" t="n">
        <f aca="false">IF(AI163&lt;100%,0,5)</f>
        <v>0</v>
      </c>
      <c r="AK163" s="22"/>
      <c r="AL163" s="23"/>
      <c r="AM163" s="51"/>
      <c r="AN163" s="11"/>
      <c r="AO163" s="51"/>
      <c r="AP163" s="11" t="n">
        <v>1</v>
      </c>
      <c r="AQ163" s="51"/>
      <c r="AR163" s="11"/>
      <c r="AS163" s="22" t="n">
        <v>0</v>
      </c>
      <c r="AT163" s="23" t="n">
        <v>0</v>
      </c>
      <c r="AU163" s="22" t="n">
        <v>0</v>
      </c>
      <c r="AV163" s="23"/>
      <c r="AW163" s="22"/>
      <c r="AX163" s="23"/>
      <c r="AY163" s="22"/>
      <c r="AZ163" s="23"/>
      <c r="BA163" s="22"/>
      <c r="BB163" s="23"/>
      <c r="BC163" s="22"/>
      <c r="BD163" s="23"/>
      <c r="BE163" s="22" t="n">
        <v>0</v>
      </c>
      <c r="BF163" s="23" t="n">
        <f aca="false">BE163*1</f>
        <v>0</v>
      </c>
      <c r="BG163" s="22" t="n">
        <v>0</v>
      </c>
      <c r="BH163" s="23" t="n">
        <f aca="false">BG163*1</f>
        <v>0</v>
      </c>
      <c r="BI163" s="22" t="n">
        <v>0</v>
      </c>
      <c r="BJ163" s="23" t="n">
        <f aca="false">BI163*2</f>
        <v>0</v>
      </c>
      <c r="BK163" s="22" t="n">
        <v>0</v>
      </c>
      <c r="BL163" s="23" t="n">
        <f aca="false">BK163*0.5</f>
        <v>0</v>
      </c>
      <c r="BM163" s="22" t="n">
        <v>0</v>
      </c>
      <c r="BN163" s="23" t="n">
        <v>0</v>
      </c>
      <c r="BO163" s="22"/>
      <c r="BP163" s="52"/>
      <c r="BQ163" s="22"/>
      <c r="BR163" s="52"/>
      <c r="BS163" s="22"/>
      <c r="BT163" s="23"/>
      <c r="BU163" s="22"/>
      <c r="BV163" s="52"/>
      <c r="BW163" s="22"/>
      <c r="BX163" s="23"/>
      <c r="BY163" s="22"/>
      <c r="BZ163" s="23"/>
      <c r="CA163" s="22"/>
      <c r="CB163" s="23"/>
      <c r="CC163" s="22"/>
      <c r="CD163" s="52"/>
      <c r="CE163" s="22"/>
      <c r="CF163" s="52"/>
      <c r="CG163" s="22"/>
      <c r="CH163" s="23"/>
      <c r="CI163" s="22" t="n">
        <v>0</v>
      </c>
      <c r="CJ163" s="23" t="n">
        <f aca="false">CI163</f>
        <v>0</v>
      </c>
      <c r="CK163" s="22"/>
      <c r="CL163" s="52"/>
      <c r="CM163" s="22" t="n">
        <v>0</v>
      </c>
      <c r="CN163" s="23" t="n">
        <f aca="false">CM163</f>
        <v>0</v>
      </c>
      <c r="CO163" s="26" t="n">
        <f aca="false">H163+J163+L163+N163+P163+R163+T163+V163+X163+Z163+AB163+AD163+AF163+AH163+AJ163+AL163+AN163+AP163+AR163+AT163+AV163+AX163+AZ163+BB163+BD163+BF163+BH163+BJ163+BL163+BN163+BP163+BR163+BT163+BV163+BX163+BZ163+CB163+CD163+CF163+CH163+CJ163+CL163+CN163</f>
        <v>19.6</v>
      </c>
    </row>
    <row r="164" customFormat="false" ht="45" hidden="false" customHeight="true" outlineLevel="0" collapsed="false">
      <c r="A164" s="7" t="n">
        <v>125</v>
      </c>
      <c r="B164" s="21" t="s">
        <v>689</v>
      </c>
      <c r="C164" s="42" t="s">
        <v>690</v>
      </c>
      <c r="D164" s="42" t="s">
        <v>691</v>
      </c>
      <c r="E164" s="21" t="s">
        <v>68</v>
      </c>
      <c r="F164" s="21" t="s">
        <v>102</v>
      </c>
      <c r="G164" s="22"/>
      <c r="H164" s="23"/>
      <c r="I164" s="22"/>
      <c r="J164" s="23"/>
      <c r="K164" s="50"/>
      <c r="L164" s="57"/>
      <c r="M164" s="50"/>
      <c r="N164" s="57"/>
      <c r="O164" s="50"/>
      <c r="P164" s="50"/>
      <c r="Q164" s="50"/>
      <c r="R164" s="50"/>
      <c r="S164" s="22" t="n">
        <v>0</v>
      </c>
      <c r="T164" s="23" t="n">
        <v>0</v>
      </c>
      <c r="U164" s="22" t="n">
        <v>0</v>
      </c>
      <c r="V164" s="23" t="n">
        <f aca="false">U164*2</f>
        <v>0</v>
      </c>
      <c r="W164" s="50"/>
      <c r="X164" s="50"/>
      <c r="Y164" s="50"/>
      <c r="Z164" s="50"/>
      <c r="AA164" s="12" t="n">
        <v>1</v>
      </c>
      <c r="AB164" s="11" t="n">
        <f aca="false">IF(AA164&lt;51%,0,IF(AA164&lt;61%,5,IF(AA164&lt;71%,7,9)))</f>
        <v>9</v>
      </c>
      <c r="AC164" s="56" t="n">
        <v>0</v>
      </c>
      <c r="AD164" s="23" t="n">
        <v>0</v>
      </c>
      <c r="AE164" s="51"/>
      <c r="AF164" s="11"/>
      <c r="AG164" s="51"/>
      <c r="AH164" s="11"/>
      <c r="AI164" s="12" t="n">
        <v>0</v>
      </c>
      <c r="AJ164" s="11" t="n">
        <f aca="false">IF(AI164&lt;100%,0,5)</f>
        <v>0</v>
      </c>
      <c r="AK164" s="22"/>
      <c r="AL164" s="23"/>
      <c r="AM164" s="51"/>
      <c r="AN164" s="11"/>
      <c r="AO164" s="51"/>
      <c r="AP164" s="11"/>
      <c r="AQ164" s="51"/>
      <c r="AR164" s="11"/>
      <c r="AS164" s="22" t="n">
        <v>0</v>
      </c>
      <c r="AT164" s="23" t="n">
        <v>0</v>
      </c>
      <c r="AU164" s="22" t="n">
        <v>0</v>
      </c>
      <c r="AV164" s="23"/>
      <c r="AW164" s="22"/>
      <c r="AX164" s="23"/>
      <c r="AY164" s="22"/>
      <c r="AZ164" s="23"/>
      <c r="BA164" s="22"/>
      <c r="BB164" s="23"/>
      <c r="BC164" s="22"/>
      <c r="BD164" s="23"/>
      <c r="BE164" s="22" t="n">
        <v>0</v>
      </c>
      <c r="BF164" s="23" t="n">
        <f aca="false">BE164*1</f>
        <v>0</v>
      </c>
      <c r="BG164" s="22" t="n">
        <v>0</v>
      </c>
      <c r="BH164" s="23" t="n">
        <f aca="false">BG164*1</f>
        <v>0</v>
      </c>
      <c r="BI164" s="22" t="n">
        <v>0</v>
      </c>
      <c r="BJ164" s="23" t="n">
        <f aca="false">BI164*2</f>
        <v>0</v>
      </c>
      <c r="BK164" s="22" t="n">
        <v>0</v>
      </c>
      <c r="BL164" s="23" t="n">
        <f aca="false">BK164*0.5</f>
        <v>0</v>
      </c>
      <c r="BM164" s="22" t="n">
        <v>0</v>
      </c>
      <c r="BN164" s="23" t="n">
        <v>0</v>
      </c>
      <c r="BO164" s="22"/>
      <c r="BP164" s="52"/>
      <c r="BQ164" s="22"/>
      <c r="BR164" s="52"/>
      <c r="BS164" s="22"/>
      <c r="BT164" s="23"/>
      <c r="BU164" s="22"/>
      <c r="BV164" s="52"/>
      <c r="BW164" s="22"/>
      <c r="BX164" s="23"/>
      <c r="BY164" s="22"/>
      <c r="BZ164" s="23"/>
      <c r="CA164" s="22"/>
      <c r="CB164" s="23"/>
      <c r="CC164" s="22"/>
      <c r="CD164" s="52"/>
      <c r="CE164" s="22"/>
      <c r="CF164" s="52"/>
      <c r="CG164" s="22"/>
      <c r="CH164" s="23"/>
      <c r="CI164" s="22" t="n">
        <v>0</v>
      </c>
      <c r="CJ164" s="53" t="n">
        <f aca="false">CI164</f>
        <v>0</v>
      </c>
      <c r="CK164" s="22"/>
      <c r="CL164" s="52"/>
      <c r="CM164" s="22" t="n">
        <v>0</v>
      </c>
      <c r="CN164" s="53" t="n">
        <f aca="false">CM164</f>
        <v>0</v>
      </c>
      <c r="CO164" s="26" t="n">
        <f aca="false">H164+J164+L164+N164+P164+R164+T164+V164+X164+Z164+AB164+AD164+AF164+AH164+AJ164+AL164+AN164+AP164+AR164+AT164+AV164+AX164+AZ164+BB164+BD164+BF164+BH164+BJ164+BL164+BN164+BP164+BR164+BT164+BV164+BX164+BZ164+CB164+CD164+CF164+CH164+CJ164+CL164+CN164</f>
        <v>9</v>
      </c>
    </row>
    <row r="165" customFormat="false" ht="45" hidden="false" customHeight="true" outlineLevel="0" collapsed="false">
      <c r="A165" s="7" t="n">
        <v>197</v>
      </c>
      <c r="B165" s="21" t="s">
        <v>692</v>
      </c>
      <c r="C165" s="42" t="s">
        <v>693</v>
      </c>
      <c r="D165" s="42" t="s">
        <v>694</v>
      </c>
      <c r="E165" s="21" t="s">
        <v>83</v>
      </c>
      <c r="F165" s="21" t="s">
        <v>125</v>
      </c>
      <c r="G165" s="22"/>
      <c r="H165" s="23"/>
      <c r="I165" s="22"/>
      <c r="J165" s="23"/>
      <c r="K165" s="50"/>
      <c r="L165" s="50"/>
      <c r="M165" s="50"/>
      <c r="N165" s="50"/>
      <c r="O165" s="50"/>
      <c r="P165" s="50"/>
      <c r="Q165" s="50"/>
      <c r="R165" s="50"/>
      <c r="S165" s="22" t="n">
        <v>0</v>
      </c>
      <c r="T165" s="23" t="n">
        <v>0</v>
      </c>
      <c r="U165" s="22" t="n">
        <v>0</v>
      </c>
      <c r="V165" s="23" t="n">
        <f aca="false">U165*2</f>
        <v>0</v>
      </c>
      <c r="W165" s="50"/>
      <c r="X165" s="50"/>
      <c r="Y165" s="50"/>
      <c r="Z165" s="50"/>
      <c r="AA165" s="12" t="n">
        <v>0.64</v>
      </c>
      <c r="AB165" s="11" t="n">
        <f aca="false">IF(AA165&lt;51%,0,IF(AA165&lt;61%,5,IF(AA165&lt;71%,7,9)))</f>
        <v>7</v>
      </c>
      <c r="AC165" s="24" t="n">
        <v>1</v>
      </c>
      <c r="AD165" s="23" t="n">
        <v>10</v>
      </c>
      <c r="AE165" s="51" t="s">
        <v>695</v>
      </c>
      <c r="AF165" s="11" t="n">
        <v>19.8</v>
      </c>
      <c r="AG165" s="51"/>
      <c r="AH165" s="11"/>
      <c r="AI165" s="12" t="n">
        <v>0</v>
      </c>
      <c r="AJ165" s="11" t="n">
        <f aca="false">IF(AI165&lt;100%,0,5)</f>
        <v>0</v>
      </c>
      <c r="AK165" s="22"/>
      <c r="AL165" s="23"/>
      <c r="AM165" s="51"/>
      <c r="AN165" s="11" t="n">
        <v>30</v>
      </c>
      <c r="AO165" s="51"/>
      <c r="AP165" s="11" t="n">
        <v>7.33</v>
      </c>
      <c r="AQ165" s="51"/>
      <c r="AR165" s="11"/>
      <c r="AS165" s="22" t="n">
        <v>0</v>
      </c>
      <c r="AT165" s="23" t="n">
        <v>0</v>
      </c>
      <c r="AU165" s="22" t="n">
        <v>0</v>
      </c>
      <c r="AV165" s="23"/>
      <c r="AW165" s="22"/>
      <c r="AX165" s="23"/>
      <c r="AY165" s="22"/>
      <c r="AZ165" s="23"/>
      <c r="BA165" s="22"/>
      <c r="BB165" s="23"/>
      <c r="BC165" s="22"/>
      <c r="BD165" s="23"/>
      <c r="BE165" s="22" t="n">
        <v>0</v>
      </c>
      <c r="BF165" s="23" t="n">
        <f aca="false">BE165*1</f>
        <v>0</v>
      </c>
      <c r="BG165" s="22" t="n">
        <v>0</v>
      </c>
      <c r="BH165" s="23" t="n">
        <f aca="false">BG165*1</f>
        <v>0</v>
      </c>
      <c r="BI165" s="22" t="n">
        <v>0</v>
      </c>
      <c r="BJ165" s="23" t="n">
        <f aca="false">BI165*2</f>
        <v>0</v>
      </c>
      <c r="BK165" s="22" t="n">
        <v>0</v>
      </c>
      <c r="BL165" s="23" t="n">
        <f aca="false">BK165*0.5</f>
        <v>0</v>
      </c>
      <c r="BM165" s="22" t="n">
        <v>0</v>
      </c>
      <c r="BN165" s="23" t="n">
        <v>0</v>
      </c>
      <c r="BO165" s="22"/>
      <c r="BP165" s="52"/>
      <c r="BQ165" s="22"/>
      <c r="BR165" s="52"/>
      <c r="BS165" s="22"/>
      <c r="BT165" s="23"/>
      <c r="BU165" s="22"/>
      <c r="BV165" s="52"/>
      <c r="BW165" s="59"/>
      <c r="BX165" s="23" t="n">
        <v>6</v>
      </c>
      <c r="BY165" s="22"/>
      <c r="BZ165" s="23"/>
      <c r="CA165" s="22"/>
      <c r="CB165" s="23"/>
      <c r="CC165" s="22"/>
      <c r="CD165" s="52"/>
      <c r="CE165" s="22"/>
      <c r="CF165" s="52"/>
      <c r="CG165" s="22"/>
      <c r="CH165" s="23"/>
      <c r="CI165" s="22" t="n">
        <v>0</v>
      </c>
      <c r="CJ165" s="53" t="n">
        <f aca="false">CI165</f>
        <v>0</v>
      </c>
      <c r="CK165" s="22"/>
      <c r="CL165" s="52"/>
      <c r="CM165" s="22" t="n">
        <v>0</v>
      </c>
      <c r="CN165" s="53" t="n">
        <f aca="false">CM165</f>
        <v>0</v>
      </c>
      <c r="CO165" s="26" t="n">
        <f aca="false">H165+J165+L165+N165+P165+R165+T165+V165+X165+Z165+AB165+AD165+AF165+AH165+AJ165+AL165+AN165+AP165+AR165+AT165+AV165+AX165+AZ165+BB165+BD165+BF165+BH165+BJ165+BL165+BN165+BP165+BR165+BT165+BV165+BX165+BZ165+CB165+CD165+CF165+CH165+CJ165+CL165+CN165</f>
        <v>80.13</v>
      </c>
    </row>
    <row r="166" customFormat="false" ht="45" hidden="false" customHeight="true" outlineLevel="0" collapsed="false">
      <c r="A166" s="7" t="n">
        <v>157</v>
      </c>
      <c r="B166" s="21" t="s">
        <v>696</v>
      </c>
      <c r="C166" s="42" t="s">
        <v>697</v>
      </c>
      <c r="D166" s="42" t="s">
        <v>698</v>
      </c>
      <c r="E166" s="21" t="s">
        <v>68</v>
      </c>
      <c r="F166" s="21" t="s">
        <v>108</v>
      </c>
      <c r="G166" s="22"/>
      <c r="H166" s="23"/>
      <c r="I166" s="22"/>
      <c r="J166" s="23"/>
      <c r="K166" s="50"/>
      <c r="L166" s="57"/>
      <c r="M166" s="50"/>
      <c r="N166" s="57"/>
      <c r="O166" s="50"/>
      <c r="P166" s="50"/>
      <c r="Q166" s="50"/>
      <c r="R166" s="50"/>
      <c r="S166" s="22" t="n">
        <v>0</v>
      </c>
      <c r="T166" s="23" t="n">
        <v>0</v>
      </c>
      <c r="U166" s="22" t="n">
        <v>0</v>
      </c>
      <c r="V166" s="23" t="n">
        <f aca="false">U166*2</f>
        <v>0</v>
      </c>
      <c r="W166" s="50"/>
      <c r="X166" s="50"/>
      <c r="Y166" s="50"/>
      <c r="Z166" s="50"/>
      <c r="AA166" s="12" t="n">
        <v>0.69</v>
      </c>
      <c r="AB166" s="11" t="n">
        <f aca="false">IF(AA166&lt;51%,0,IF(AA166&lt;61%,5,IF(AA166&lt;71%,7,9)))</f>
        <v>7</v>
      </c>
      <c r="AC166" s="24" t="n">
        <v>1</v>
      </c>
      <c r="AD166" s="23" t="n">
        <v>10</v>
      </c>
      <c r="AE166" s="51"/>
      <c r="AF166" s="11"/>
      <c r="AG166" s="51"/>
      <c r="AH166" s="11"/>
      <c r="AI166" s="12" t="n">
        <v>1</v>
      </c>
      <c r="AJ166" s="11" t="n">
        <f aca="false">IF(AI166&lt;100%,0,5)</f>
        <v>5</v>
      </c>
      <c r="AK166" s="22"/>
      <c r="AL166" s="23"/>
      <c r="AM166" s="51"/>
      <c r="AN166" s="11"/>
      <c r="AO166" s="51"/>
      <c r="AP166" s="11"/>
      <c r="AQ166" s="51"/>
      <c r="AR166" s="11"/>
      <c r="AS166" s="22" t="n">
        <v>0</v>
      </c>
      <c r="AT166" s="23" t="n">
        <v>0</v>
      </c>
      <c r="AU166" s="22" t="n">
        <v>0</v>
      </c>
      <c r="AV166" s="23"/>
      <c r="AW166" s="22"/>
      <c r="AX166" s="23"/>
      <c r="AY166" s="22"/>
      <c r="AZ166" s="23"/>
      <c r="BA166" s="22"/>
      <c r="BB166" s="23"/>
      <c r="BC166" s="22"/>
      <c r="BD166" s="23"/>
      <c r="BE166" s="22" t="n">
        <v>0</v>
      </c>
      <c r="BF166" s="23" t="n">
        <f aca="false">BE166*1</f>
        <v>0</v>
      </c>
      <c r="BG166" s="22" t="n">
        <v>0</v>
      </c>
      <c r="BH166" s="23" t="n">
        <f aca="false">BG166*1</f>
        <v>0</v>
      </c>
      <c r="BI166" s="22" t="n">
        <v>0</v>
      </c>
      <c r="BJ166" s="23" t="n">
        <f aca="false">BI166*2</f>
        <v>0</v>
      </c>
      <c r="BK166" s="22" t="n">
        <v>0</v>
      </c>
      <c r="BL166" s="23" t="n">
        <f aca="false">BK166*0.5</f>
        <v>0</v>
      </c>
      <c r="BM166" s="22" t="n">
        <v>0</v>
      </c>
      <c r="BN166" s="23" t="n">
        <v>0</v>
      </c>
      <c r="BO166" s="22"/>
      <c r="BP166" s="52"/>
      <c r="BQ166" s="22"/>
      <c r="BR166" s="52"/>
      <c r="BS166" s="22"/>
      <c r="BT166" s="23"/>
      <c r="BU166" s="22"/>
      <c r="BV166" s="52"/>
      <c r="BW166" s="22"/>
      <c r="BX166" s="23"/>
      <c r="BY166" s="22"/>
      <c r="BZ166" s="23"/>
      <c r="CA166" s="22"/>
      <c r="CB166" s="23"/>
      <c r="CC166" s="22"/>
      <c r="CD166" s="52"/>
      <c r="CE166" s="22"/>
      <c r="CF166" s="52"/>
      <c r="CG166" s="22"/>
      <c r="CH166" s="23"/>
      <c r="CI166" s="22" t="n">
        <v>0</v>
      </c>
      <c r="CJ166" s="23" t="n">
        <f aca="false">CI166</f>
        <v>0</v>
      </c>
      <c r="CK166" s="22"/>
      <c r="CL166" s="52"/>
      <c r="CM166" s="22" t="n">
        <v>0</v>
      </c>
      <c r="CN166" s="53" t="n">
        <f aca="false">CM166</f>
        <v>0</v>
      </c>
      <c r="CO166" s="26" t="n">
        <f aca="false">H166+J166+L166+N166+P166+R166+T166+V166+X166+Z166+AB166+AD166+AF166+AH166+AJ166+AL166+AN166+AP166+AR166+AT166+AV166+AX166+AZ166+BB166+BD166+BF166+BH166+BJ166+BL166+BN166+BP166+BR166+BT166+BV166+BX166+BZ166+CB166+CD166+CF166+CH166+CJ166+CL166+CN166</f>
        <v>22</v>
      </c>
    </row>
    <row r="167" customFormat="false" ht="45" hidden="false" customHeight="true" outlineLevel="0" collapsed="false">
      <c r="A167" s="7" t="n">
        <v>112</v>
      </c>
      <c r="B167" s="21" t="s">
        <v>699</v>
      </c>
      <c r="C167" s="42" t="s">
        <v>700</v>
      </c>
      <c r="D167" s="42" t="s">
        <v>701</v>
      </c>
      <c r="E167" s="21" t="s">
        <v>59</v>
      </c>
      <c r="F167" s="21" t="s">
        <v>100</v>
      </c>
      <c r="G167" s="22"/>
      <c r="H167" s="23"/>
      <c r="I167" s="22"/>
      <c r="J167" s="23"/>
      <c r="K167" s="50"/>
      <c r="L167" s="50"/>
      <c r="M167" s="50"/>
      <c r="N167" s="50"/>
      <c r="O167" s="50"/>
      <c r="P167" s="50"/>
      <c r="Q167" s="50"/>
      <c r="R167" s="50"/>
      <c r="S167" s="22" t="n">
        <v>0</v>
      </c>
      <c r="T167" s="23" t="n">
        <v>0</v>
      </c>
      <c r="U167" s="22" t="n">
        <v>0</v>
      </c>
      <c r="V167" s="23" t="n">
        <f aca="false">U167*2</f>
        <v>0</v>
      </c>
      <c r="W167" s="50"/>
      <c r="X167" s="50"/>
      <c r="Y167" s="50"/>
      <c r="Z167" s="50"/>
      <c r="AA167" s="12" t="n">
        <v>0.5454</v>
      </c>
      <c r="AB167" s="11" t="n">
        <f aca="false">IF(AA167&lt;51%,0,IF(AA167&lt;61%,5,IF(AA167&lt;71%,7,9)))</f>
        <v>5</v>
      </c>
      <c r="AC167" s="24" t="n">
        <v>1</v>
      </c>
      <c r="AD167" s="23" t="n">
        <v>10</v>
      </c>
      <c r="AE167" s="51" t="s">
        <v>702</v>
      </c>
      <c r="AF167" s="11" t="n">
        <v>6.93</v>
      </c>
      <c r="AG167" s="51"/>
      <c r="AH167" s="11"/>
      <c r="AI167" s="12" t="n">
        <v>1</v>
      </c>
      <c r="AJ167" s="11" t="n">
        <f aca="false">IF(AI167&lt;100%,0,5)</f>
        <v>5</v>
      </c>
      <c r="AK167" s="22"/>
      <c r="AL167" s="23"/>
      <c r="AM167" s="51"/>
      <c r="AN167" s="11"/>
      <c r="AO167" s="51"/>
      <c r="AP167" s="11" t="n">
        <v>0.67</v>
      </c>
      <c r="AQ167" s="51"/>
      <c r="AR167" s="11"/>
      <c r="AS167" s="22" t="n">
        <v>0</v>
      </c>
      <c r="AT167" s="23" t="n">
        <v>0</v>
      </c>
      <c r="AU167" s="22" t="n">
        <v>0</v>
      </c>
      <c r="AV167" s="23" t="n">
        <v>0</v>
      </c>
      <c r="AW167" s="22"/>
      <c r="AX167" s="23"/>
      <c r="AY167" s="22"/>
      <c r="AZ167" s="23"/>
      <c r="BA167" s="22" t="s">
        <v>269</v>
      </c>
      <c r="BB167" s="23" t="n">
        <v>3</v>
      </c>
      <c r="BC167" s="22"/>
      <c r="BD167" s="23"/>
      <c r="BE167" s="22" t="n">
        <v>0</v>
      </c>
      <c r="BF167" s="23" t="n">
        <f aca="false">BE167*1</f>
        <v>0</v>
      </c>
      <c r="BG167" s="22" t="n">
        <v>0</v>
      </c>
      <c r="BH167" s="23" t="n">
        <f aca="false">BG167*1</f>
        <v>0</v>
      </c>
      <c r="BI167" s="22" t="n">
        <v>0</v>
      </c>
      <c r="BJ167" s="23" t="n">
        <f aca="false">BI167*2</f>
        <v>0</v>
      </c>
      <c r="BK167" s="22" t="n">
        <v>0</v>
      </c>
      <c r="BL167" s="23" t="n">
        <f aca="false">BK167*0.5</f>
        <v>0</v>
      </c>
      <c r="BM167" s="22" t="n">
        <v>0</v>
      </c>
      <c r="BN167" s="23" t="n">
        <v>0</v>
      </c>
      <c r="BO167" s="22"/>
      <c r="BP167" s="52"/>
      <c r="BQ167" s="22"/>
      <c r="BR167" s="52"/>
      <c r="BS167" s="22"/>
      <c r="BT167" s="23"/>
      <c r="BU167" s="22"/>
      <c r="BV167" s="52"/>
      <c r="BW167" s="22"/>
      <c r="BX167" s="23"/>
      <c r="BY167" s="22"/>
      <c r="BZ167" s="23"/>
      <c r="CA167" s="22"/>
      <c r="CB167" s="23"/>
      <c r="CC167" s="22"/>
      <c r="CD167" s="52"/>
      <c r="CE167" s="22"/>
      <c r="CF167" s="52"/>
      <c r="CG167" s="22" t="s">
        <v>703</v>
      </c>
      <c r="CH167" s="23" t="n">
        <v>20</v>
      </c>
      <c r="CI167" s="22" t="n">
        <v>0</v>
      </c>
      <c r="CJ167" s="53" t="n">
        <f aca="false">CI167</f>
        <v>0</v>
      </c>
      <c r="CK167" s="22"/>
      <c r="CL167" s="52"/>
      <c r="CM167" s="22" t="n">
        <v>0</v>
      </c>
      <c r="CN167" s="53" t="n">
        <f aca="false">CM167</f>
        <v>0</v>
      </c>
      <c r="CO167" s="26" t="n">
        <f aca="false">H167+J167+L167+N167+P167+R167+T167+V167+X167+Z167+AB167+AD167+AF167+AH167+AJ167+AL167+AN167+AP167+AR167+AT167+AV167+AX167+AZ167+BB167+BD167+BF167+BH167+BJ167+BL167+BN167+BP167+BR167+BT167+BV167+BX167+BZ167+CB167+CD167+CF167+CH167+CJ167+CL167+CN167</f>
        <v>50.6</v>
      </c>
    </row>
    <row r="168" customFormat="false" ht="45" hidden="false" customHeight="true" outlineLevel="0" collapsed="false">
      <c r="A168" s="7" t="n">
        <v>222</v>
      </c>
      <c r="B168" s="21" t="s">
        <v>704</v>
      </c>
      <c r="C168" s="42" t="s">
        <v>705</v>
      </c>
      <c r="D168" s="42" t="s">
        <v>706</v>
      </c>
      <c r="E168" s="21" t="s">
        <v>83</v>
      </c>
      <c r="F168" s="21" t="s">
        <v>137</v>
      </c>
      <c r="G168" s="22"/>
      <c r="H168" s="23"/>
      <c r="I168" s="22"/>
      <c r="J168" s="23"/>
      <c r="K168" s="50"/>
      <c r="L168" s="50"/>
      <c r="M168" s="50"/>
      <c r="N168" s="50"/>
      <c r="O168" s="50"/>
      <c r="P168" s="50"/>
      <c r="Q168" s="50"/>
      <c r="R168" s="50"/>
      <c r="S168" s="22" t="n">
        <v>0</v>
      </c>
      <c r="T168" s="23" t="n">
        <v>0</v>
      </c>
      <c r="U168" s="22" t="n">
        <v>0</v>
      </c>
      <c r="V168" s="23" t="n">
        <f aca="false">U168*2</f>
        <v>0</v>
      </c>
      <c r="W168" s="50"/>
      <c r="X168" s="50"/>
      <c r="Y168" s="50"/>
      <c r="Z168" s="50"/>
      <c r="AA168" s="12" t="n">
        <v>0.8012</v>
      </c>
      <c r="AB168" s="11" t="n">
        <f aca="false">IF(AA168&lt;51%,0,IF(AA168&lt;61%,5,IF(AA168&lt;71%,7,9)))</f>
        <v>9</v>
      </c>
      <c r="AC168" s="24" t="n">
        <v>1</v>
      </c>
      <c r="AD168" s="23" t="n">
        <v>10</v>
      </c>
      <c r="AE168" s="51"/>
      <c r="AF168" s="11"/>
      <c r="AG168" s="51"/>
      <c r="AH168" s="11"/>
      <c r="AI168" s="12" t="n">
        <v>1</v>
      </c>
      <c r="AJ168" s="11" t="n">
        <f aca="false">IF(AI168&lt;100%,0,5)</f>
        <v>5</v>
      </c>
      <c r="AK168" s="22"/>
      <c r="AL168" s="23"/>
      <c r="AM168" s="51"/>
      <c r="AN168" s="11"/>
      <c r="AO168" s="51"/>
      <c r="AP168" s="11" t="n">
        <v>4</v>
      </c>
      <c r="AQ168" s="51"/>
      <c r="AR168" s="11"/>
      <c r="AS168" s="22" t="n">
        <v>0</v>
      </c>
      <c r="AT168" s="23" t="n">
        <v>0</v>
      </c>
      <c r="AU168" s="22" t="n">
        <v>0</v>
      </c>
      <c r="AV168" s="23"/>
      <c r="AW168" s="22"/>
      <c r="AX168" s="23"/>
      <c r="AY168" s="22"/>
      <c r="AZ168" s="23"/>
      <c r="BA168" s="22"/>
      <c r="BB168" s="23"/>
      <c r="BC168" s="22"/>
      <c r="BD168" s="23"/>
      <c r="BE168" s="22" t="n">
        <v>0</v>
      </c>
      <c r="BF168" s="23" t="n">
        <f aca="false">BE168*1</f>
        <v>0</v>
      </c>
      <c r="BG168" s="22" t="n">
        <v>0</v>
      </c>
      <c r="BH168" s="23" t="n">
        <f aca="false">BG168*1</f>
        <v>0</v>
      </c>
      <c r="BI168" s="22" t="n">
        <v>0</v>
      </c>
      <c r="BJ168" s="23" t="n">
        <f aca="false">BI168*2</f>
        <v>0</v>
      </c>
      <c r="BK168" s="22" t="n">
        <v>0</v>
      </c>
      <c r="BL168" s="23" t="n">
        <f aca="false">BK168*0.5</f>
        <v>0</v>
      </c>
      <c r="BM168" s="22" t="n">
        <v>0</v>
      </c>
      <c r="BN168" s="23" t="n">
        <v>0</v>
      </c>
      <c r="BO168" s="22"/>
      <c r="BP168" s="52"/>
      <c r="BQ168" s="22"/>
      <c r="BR168" s="52"/>
      <c r="BS168" s="22"/>
      <c r="BT168" s="23"/>
      <c r="BU168" s="22"/>
      <c r="BV168" s="52"/>
      <c r="BW168" s="22"/>
      <c r="BX168" s="23"/>
      <c r="BY168" s="22"/>
      <c r="BZ168" s="52"/>
      <c r="CA168" s="22"/>
      <c r="CB168" s="23" t="n">
        <v>2</v>
      </c>
      <c r="CC168" s="22"/>
      <c r="CD168" s="52"/>
      <c r="CE168" s="22"/>
      <c r="CF168" s="52"/>
      <c r="CG168" s="22"/>
      <c r="CH168" s="23"/>
      <c r="CI168" s="22" t="n">
        <v>0</v>
      </c>
      <c r="CJ168" s="53" t="n">
        <f aca="false">CI168</f>
        <v>0</v>
      </c>
      <c r="CK168" s="22"/>
      <c r="CL168" s="52"/>
      <c r="CM168" s="22" t="n">
        <v>0</v>
      </c>
      <c r="CN168" s="53" t="n">
        <f aca="false">CM168</f>
        <v>0</v>
      </c>
      <c r="CO168" s="26" t="n">
        <f aca="false">H168+J168+L168+N168+P168+R168+T168+V168+X168+Z168+AB168+AD168+AF168+AH168+AJ168+AL168+AN168+AP168+AR168+AT168+AV168+AX168+AZ168+BB168+BD168+BF168+BH168+BJ168+BL168+BN168+BP168+BR168+BT168+BV168+BX168+BZ168+CB168+CD168+CF168+CH168+CJ168+CL168+CN168</f>
        <v>30</v>
      </c>
    </row>
    <row r="169" customFormat="false" ht="45" hidden="false" customHeight="true" outlineLevel="0" collapsed="false">
      <c r="A169" s="7" t="n">
        <v>259</v>
      </c>
      <c r="B169" s="21" t="s">
        <v>707</v>
      </c>
      <c r="C169" s="42" t="s">
        <v>143</v>
      </c>
      <c r="D169" s="42" t="s">
        <v>144</v>
      </c>
      <c r="E169" s="21" t="s">
        <v>59</v>
      </c>
      <c r="F169" s="21" t="s">
        <v>145</v>
      </c>
      <c r="G169" s="22"/>
      <c r="H169" s="23"/>
      <c r="I169" s="22"/>
      <c r="J169" s="23" t="n">
        <v>4</v>
      </c>
      <c r="K169" s="50"/>
      <c r="L169" s="50"/>
      <c r="M169" s="50"/>
      <c r="N169" s="50"/>
      <c r="O169" s="50"/>
      <c r="P169" s="50"/>
      <c r="Q169" s="50"/>
      <c r="R169" s="50"/>
      <c r="S169" s="22" t="n">
        <v>11</v>
      </c>
      <c r="T169" s="23" t="n">
        <v>110</v>
      </c>
      <c r="U169" s="22" t="n">
        <v>0</v>
      </c>
      <c r="V169" s="23" t="n">
        <f aca="false">U169*2</f>
        <v>0</v>
      </c>
      <c r="W169" s="50"/>
      <c r="X169" s="50"/>
      <c r="Y169" s="50"/>
      <c r="Z169" s="50"/>
      <c r="AA169" s="12" t="n">
        <v>0.769</v>
      </c>
      <c r="AB169" s="11" t="n">
        <f aca="false">IF(AA169&lt;51%,0,IF(AA169&lt;61%,5,IF(AA169&lt;71%,7,9)))</f>
        <v>9</v>
      </c>
      <c r="AC169" s="24" t="n">
        <v>1</v>
      </c>
      <c r="AD169" s="23" t="n">
        <v>10</v>
      </c>
      <c r="AE169" s="51" t="s">
        <v>708</v>
      </c>
      <c r="AF169" s="11" t="n">
        <v>33.43</v>
      </c>
      <c r="AG169" s="51"/>
      <c r="AH169" s="11"/>
      <c r="AI169" s="12" t="n">
        <v>1</v>
      </c>
      <c r="AJ169" s="11" t="n">
        <f aca="false">IF(AI169&lt;100%,0,5)</f>
        <v>5</v>
      </c>
      <c r="AK169" s="22"/>
      <c r="AL169" s="23"/>
      <c r="AM169" s="51"/>
      <c r="AN169" s="11" t="n">
        <v>21.67</v>
      </c>
      <c r="AO169" s="51"/>
      <c r="AP169" s="11" t="n">
        <v>4.67</v>
      </c>
      <c r="AQ169" s="51"/>
      <c r="AR169" s="11"/>
      <c r="AS169" s="22" t="n">
        <v>0</v>
      </c>
      <c r="AT169" s="23" t="n">
        <v>0</v>
      </c>
      <c r="AU169" s="22" t="n">
        <v>1005480</v>
      </c>
      <c r="AV169" s="23" t="n">
        <v>19</v>
      </c>
      <c r="AW169" s="22"/>
      <c r="AX169" s="23" t="n">
        <v>2</v>
      </c>
      <c r="AY169" s="22"/>
      <c r="AZ169" s="23"/>
      <c r="BA169" s="22"/>
      <c r="BB169" s="23"/>
      <c r="BC169" s="22"/>
      <c r="BD169" s="23"/>
      <c r="BE169" s="22" t="n">
        <v>10</v>
      </c>
      <c r="BF169" s="23" t="n">
        <f aca="false">BE169*1</f>
        <v>10</v>
      </c>
      <c r="BG169" s="22" t="n">
        <v>0</v>
      </c>
      <c r="BH169" s="23" t="n">
        <f aca="false">BG169*1</f>
        <v>0</v>
      </c>
      <c r="BI169" s="22" t="n">
        <v>0</v>
      </c>
      <c r="BJ169" s="23" t="n">
        <f aca="false">BI169*2</f>
        <v>0</v>
      </c>
      <c r="BK169" s="22" t="n">
        <v>0</v>
      </c>
      <c r="BL169" s="23" t="n">
        <f aca="false">BK169*0.5</f>
        <v>0</v>
      </c>
      <c r="BM169" s="22" t="n">
        <v>0</v>
      </c>
      <c r="BN169" s="23" t="n">
        <v>0</v>
      </c>
      <c r="BO169" s="55"/>
      <c r="BP169" s="52"/>
      <c r="BQ169" s="22"/>
      <c r="BR169" s="52"/>
      <c r="BS169" s="22" t="n">
        <v>1</v>
      </c>
      <c r="BT169" s="23" t="n">
        <f aca="false">BS169*2</f>
        <v>2</v>
      </c>
      <c r="BU169" s="22" t="n">
        <v>2</v>
      </c>
      <c r="BV169" s="23" t="n">
        <f aca="false">BU169*7</f>
        <v>14</v>
      </c>
      <c r="BW169" s="22"/>
      <c r="BX169" s="23"/>
      <c r="BY169" s="22"/>
      <c r="BZ169" s="52"/>
      <c r="CA169" s="22"/>
      <c r="CB169" s="23"/>
      <c r="CC169" s="22"/>
      <c r="CD169" s="52"/>
      <c r="CE169" s="22"/>
      <c r="CF169" s="52"/>
      <c r="CG169" s="22" t="s">
        <v>472</v>
      </c>
      <c r="CH169" s="23" t="n">
        <v>16</v>
      </c>
      <c r="CI169" s="22" t="n">
        <v>3</v>
      </c>
      <c r="CJ169" s="53" t="n">
        <v>3</v>
      </c>
      <c r="CK169" s="22"/>
      <c r="CL169" s="52"/>
      <c r="CM169" s="22" t="n">
        <v>0</v>
      </c>
      <c r="CN169" s="53" t="n">
        <f aca="false">CM169</f>
        <v>0</v>
      </c>
      <c r="CO169" s="26" t="n">
        <f aca="false">H169+J169+L169+N169+P169+R169+T169+V169+X169+Z169+AB169+AD169+AF169+AH169+AJ169+AL169+AN169+AP169+AR169+AT169+AV169+AX169+AZ169+BB169+BD169+BF169+BH169+BJ169+BL169+BN169+BP169+BR169+BT169+BV169+BX169+BZ169+CB169+CD169+CF169+CH169+CJ169+CL169+CN169</f>
        <v>263.77</v>
      </c>
    </row>
    <row r="170" customFormat="false" ht="45" hidden="false" customHeight="true" outlineLevel="0" collapsed="false">
      <c r="A170" s="7" t="n">
        <v>200</v>
      </c>
      <c r="B170" s="21" t="s">
        <v>709</v>
      </c>
      <c r="C170" s="42" t="s">
        <v>123</v>
      </c>
      <c r="D170" s="42" t="s">
        <v>124</v>
      </c>
      <c r="E170" s="21" t="s">
        <v>83</v>
      </c>
      <c r="F170" s="21" t="s">
        <v>125</v>
      </c>
      <c r="G170" s="22"/>
      <c r="H170" s="23"/>
      <c r="I170" s="22"/>
      <c r="J170" s="23"/>
      <c r="K170" s="50"/>
      <c r="L170" s="50"/>
      <c r="M170" s="50"/>
      <c r="N170" s="50"/>
      <c r="O170" s="50"/>
      <c r="P170" s="50"/>
      <c r="Q170" s="50"/>
      <c r="R170" s="50"/>
      <c r="S170" s="22" t="n">
        <v>0</v>
      </c>
      <c r="T170" s="23" t="n">
        <v>0</v>
      </c>
      <c r="U170" s="22" t="n">
        <v>0</v>
      </c>
      <c r="V170" s="23" t="n">
        <f aca="false">U170*2</f>
        <v>0</v>
      </c>
      <c r="W170" s="50"/>
      <c r="X170" s="50"/>
      <c r="Y170" s="50"/>
      <c r="Z170" s="50"/>
      <c r="AA170" s="12" t="n">
        <v>0.826</v>
      </c>
      <c r="AB170" s="11" t="n">
        <f aca="false">IF(AA170&lt;51%,0,IF(AA170&lt;61%,5,IF(AA170&lt;71%,7,9)))</f>
        <v>9</v>
      </c>
      <c r="AC170" s="24" t="n">
        <v>1</v>
      </c>
      <c r="AD170" s="23" t="n">
        <v>10</v>
      </c>
      <c r="AE170" s="51"/>
      <c r="AF170" s="11"/>
      <c r="AG170" s="51"/>
      <c r="AH170" s="11"/>
      <c r="AI170" s="12" t="n">
        <v>0</v>
      </c>
      <c r="AJ170" s="11" t="n">
        <f aca="false">IF(AI170&lt;100%,0,5)</f>
        <v>0</v>
      </c>
      <c r="AK170" s="22"/>
      <c r="AL170" s="23"/>
      <c r="AM170" s="51"/>
      <c r="AN170" s="11"/>
      <c r="AO170" s="51"/>
      <c r="AP170" s="11" t="n">
        <v>1</v>
      </c>
      <c r="AQ170" s="51"/>
      <c r="AR170" s="11"/>
      <c r="AS170" s="22" t="n">
        <v>0</v>
      </c>
      <c r="AT170" s="23" t="n">
        <v>0</v>
      </c>
      <c r="AU170" s="22" t="n">
        <v>0</v>
      </c>
      <c r="AV170" s="23"/>
      <c r="AW170" s="22"/>
      <c r="AX170" s="23"/>
      <c r="AY170" s="22"/>
      <c r="AZ170" s="23"/>
      <c r="BA170" s="22"/>
      <c r="BB170" s="23"/>
      <c r="BC170" s="22"/>
      <c r="BD170" s="23"/>
      <c r="BE170" s="22" t="n">
        <v>2</v>
      </c>
      <c r="BF170" s="23" t="n">
        <f aca="false">BE170*1</f>
        <v>2</v>
      </c>
      <c r="BG170" s="22" t="n">
        <v>0</v>
      </c>
      <c r="BH170" s="23" t="n">
        <f aca="false">BG170*1</f>
        <v>0</v>
      </c>
      <c r="BI170" s="22" t="n">
        <v>0</v>
      </c>
      <c r="BJ170" s="23" t="n">
        <f aca="false">BI170*2</f>
        <v>0</v>
      </c>
      <c r="BK170" s="22" t="n">
        <v>0</v>
      </c>
      <c r="BL170" s="23" t="n">
        <f aca="false">BK170*0.5</f>
        <v>0</v>
      </c>
      <c r="BM170" s="22" t="n">
        <v>0</v>
      </c>
      <c r="BN170" s="23" t="n">
        <v>0</v>
      </c>
      <c r="BO170" s="22"/>
      <c r="BP170" s="52"/>
      <c r="BQ170" s="22"/>
      <c r="BR170" s="52"/>
      <c r="BS170" s="22"/>
      <c r="BT170" s="23" t="n">
        <v>10</v>
      </c>
      <c r="BU170" s="22"/>
      <c r="BV170" s="52"/>
      <c r="BW170" s="22"/>
      <c r="BX170" s="23"/>
      <c r="BY170" s="22"/>
      <c r="BZ170" s="23"/>
      <c r="CA170" s="22"/>
      <c r="CB170" s="23"/>
      <c r="CC170" s="22"/>
      <c r="CD170" s="52"/>
      <c r="CE170" s="22"/>
      <c r="CF170" s="52"/>
      <c r="CG170" s="22"/>
      <c r="CH170" s="23"/>
      <c r="CI170" s="22" t="n">
        <v>0</v>
      </c>
      <c r="CJ170" s="53" t="n">
        <f aca="false">CI170</f>
        <v>0</v>
      </c>
      <c r="CK170" s="22"/>
      <c r="CL170" s="52"/>
      <c r="CM170" s="22" t="n">
        <v>0</v>
      </c>
      <c r="CN170" s="53" t="n">
        <f aca="false">CM170</f>
        <v>0</v>
      </c>
      <c r="CO170" s="26" t="n">
        <f aca="false">H170+J170+L170+N170+P170+R170+T170+V170+X170+Z170+AB170+AD170+AF170+AH170+AJ170+AL170+AN170+AP170+AR170+AT170+AV170+AX170+AZ170+BB170+BD170+BF170+BH170+BJ170+BL170+BN170+BP170+BR170+BT170+BV170+BX170+BZ170+CB170+CD170+CF170+CH170+CJ170+CL170+CN170</f>
        <v>32</v>
      </c>
    </row>
    <row r="171" customFormat="false" ht="45" hidden="false" customHeight="true" outlineLevel="0" collapsed="false">
      <c r="A171" s="7" t="n">
        <v>81</v>
      </c>
      <c r="B171" s="21" t="s">
        <v>710</v>
      </c>
      <c r="C171" s="42" t="s">
        <v>711</v>
      </c>
      <c r="D171" s="42" t="s">
        <v>712</v>
      </c>
      <c r="E171" s="21" t="s">
        <v>83</v>
      </c>
      <c r="F171" s="21" t="s">
        <v>88</v>
      </c>
      <c r="G171" s="22"/>
      <c r="H171" s="23"/>
      <c r="I171" s="22"/>
      <c r="J171" s="23"/>
      <c r="K171" s="50"/>
      <c r="L171" s="50"/>
      <c r="M171" s="50"/>
      <c r="N171" s="50"/>
      <c r="O171" s="50"/>
      <c r="P171" s="50"/>
      <c r="Q171" s="50"/>
      <c r="R171" s="50"/>
      <c r="S171" s="22" t="n">
        <v>0</v>
      </c>
      <c r="T171" s="23" t="n">
        <v>0</v>
      </c>
      <c r="U171" s="22" t="n">
        <v>0</v>
      </c>
      <c r="V171" s="23" t="n">
        <f aca="false">U171*2</f>
        <v>0</v>
      </c>
      <c r="W171" s="50"/>
      <c r="X171" s="50"/>
      <c r="Y171" s="50"/>
      <c r="Z171" s="50"/>
      <c r="AA171" s="12" t="n">
        <v>0.462</v>
      </c>
      <c r="AB171" s="11" t="n">
        <f aca="false">IF(AA171&lt;51%,0,IF(AA171&lt;61%,5,IF(AA171&lt;71%,7,9)))</f>
        <v>0</v>
      </c>
      <c r="AC171" s="24" t="n">
        <v>1</v>
      </c>
      <c r="AD171" s="23" t="n">
        <v>10</v>
      </c>
      <c r="AE171" s="51"/>
      <c r="AF171" s="11"/>
      <c r="AG171" s="51"/>
      <c r="AH171" s="11"/>
      <c r="AI171" s="12" t="n">
        <v>0</v>
      </c>
      <c r="AJ171" s="11" t="n">
        <f aca="false">IF(AI171&lt;100%,0,5)</f>
        <v>0</v>
      </c>
      <c r="AK171" s="22"/>
      <c r="AL171" s="23"/>
      <c r="AM171" s="51"/>
      <c r="AN171" s="11"/>
      <c r="AO171" s="51"/>
      <c r="AP171" s="11" t="n">
        <v>2</v>
      </c>
      <c r="AQ171" s="51"/>
      <c r="AR171" s="11"/>
      <c r="AS171" s="22" t="n">
        <v>0</v>
      </c>
      <c r="AT171" s="23" t="n">
        <v>0</v>
      </c>
      <c r="AU171" s="22" t="n">
        <v>0</v>
      </c>
      <c r="AV171" s="23"/>
      <c r="AW171" s="22"/>
      <c r="AX171" s="23"/>
      <c r="AY171" s="22"/>
      <c r="AZ171" s="23"/>
      <c r="BA171" s="22"/>
      <c r="BB171" s="23"/>
      <c r="BC171" s="22"/>
      <c r="BD171" s="23"/>
      <c r="BE171" s="22" t="n">
        <v>0</v>
      </c>
      <c r="BF171" s="23" t="n">
        <f aca="false">BE171*1</f>
        <v>0</v>
      </c>
      <c r="BG171" s="22" t="n">
        <v>0</v>
      </c>
      <c r="BH171" s="23" t="n">
        <f aca="false">BG171*1</f>
        <v>0</v>
      </c>
      <c r="BI171" s="22" t="n">
        <v>0</v>
      </c>
      <c r="BJ171" s="23" t="n">
        <f aca="false">BI171*2</f>
        <v>0</v>
      </c>
      <c r="BK171" s="22" t="n">
        <v>0</v>
      </c>
      <c r="BL171" s="23" t="n">
        <f aca="false">BK171*0.5</f>
        <v>0</v>
      </c>
      <c r="BM171" s="22" t="n">
        <v>0</v>
      </c>
      <c r="BN171" s="23" t="n">
        <v>0</v>
      </c>
      <c r="BO171" s="22"/>
      <c r="BP171" s="52"/>
      <c r="BQ171" s="22"/>
      <c r="BR171" s="52"/>
      <c r="BS171" s="22"/>
      <c r="BT171" s="23"/>
      <c r="BU171" s="22"/>
      <c r="BV171" s="52"/>
      <c r="BW171" s="59"/>
      <c r="BX171" s="23" t="n">
        <v>2</v>
      </c>
      <c r="BY171" s="22"/>
      <c r="BZ171" s="23"/>
      <c r="CA171" s="22"/>
      <c r="CB171" s="23"/>
      <c r="CC171" s="22"/>
      <c r="CD171" s="52"/>
      <c r="CE171" s="22"/>
      <c r="CF171" s="52"/>
      <c r="CG171" s="22"/>
      <c r="CH171" s="23"/>
      <c r="CI171" s="22" t="n">
        <v>0</v>
      </c>
      <c r="CJ171" s="53" t="n">
        <f aca="false">CI171</f>
        <v>0</v>
      </c>
      <c r="CK171" s="22"/>
      <c r="CL171" s="52"/>
      <c r="CM171" s="22" t="n">
        <v>0</v>
      </c>
      <c r="CN171" s="53" t="n">
        <f aca="false">CM171</f>
        <v>0</v>
      </c>
      <c r="CO171" s="26" t="n">
        <f aca="false">H171+J171+L171+N171+P171+R171+T171+V171+X171+Z171+AB171+AD171+AF171+AH171+AJ171+AL171+AN171+AP171+AR171+AT171+AV171+AX171+AZ171+BB171+BD171+BF171+BH171+BJ171+BL171+BN171+BP171+BR171+BT171+BV171+BX171+BZ171+CB171+CD171+CF171+CH171+CJ171+CL171+CN171</f>
        <v>14</v>
      </c>
    </row>
    <row r="172" customFormat="false" ht="45" hidden="false" customHeight="true" outlineLevel="0" collapsed="false">
      <c r="A172" s="7" t="n">
        <v>158</v>
      </c>
      <c r="B172" s="21" t="s">
        <v>713</v>
      </c>
      <c r="C172" s="42" t="s">
        <v>714</v>
      </c>
      <c r="D172" s="42" t="s">
        <v>715</v>
      </c>
      <c r="E172" s="21" t="s">
        <v>68</v>
      </c>
      <c r="F172" s="21" t="s">
        <v>108</v>
      </c>
      <c r="G172" s="22"/>
      <c r="H172" s="23"/>
      <c r="I172" s="22"/>
      <c r="J172" s="23"/>
      <c r="K172" s="50"/>
      <c r="L172" s="57"/>
      <c r="M172" s="50"/>
      <c r="N172" s="57"/>
      <c r="O172" s="50"/>
      <c r="P172" s="50"/>
      <c r="Q172" s="50"/>
      <c r="R172" s="50"/>
      <c r="S172" s="22" t="n">
        <v>0</v>
      </c>
      <c r="T172" s="23" t="n">
        <v>0</v>
      </c>
      <c r="U172" s="22" t="n">
        <v>0</v>
      </c>
      <c r="V172" s="23" t="n">
        <f aca="false">U172*2</f>
        <v>0</v>
      </c>
      <c r="W172" s="50"/>
      <c r="X172" s="50"/>
      <c r="Y172" s="50"/>
      <c r="Z172" s="50"/>
      <c r="AA172" s="12" t="n">
        <v>0.73</v>
      </c>
      <c r="AB172" s="11" t="n">
        <f aca="false">IF(AA172&lt;51%,0,IF(AA172&lt;61%,5,IF(AA172&lt;71%,7,9)))</f>
        <v>9</v>
      </c>
      <c r="AC172" s="24" t="n">
        <v>1</v>
      </c>
      <c r="AD172" s="23" t="n">
        <v>10</v>
      </c>
      <c r="AE172" s="51"/>
      <c r="AF172" s="11"/>
      <c r="AG172" s="51" t="s">
        <v>716</v>
      </c>
      <c r="AH172" s="11" t="n">
        <v>16.42</v>
      </c>
      <c r="AI172" s="12" t="n">
        <v>0</v>
      </c>
      <c r="AJ172" s="11" t="n">
        <f aca="false">IF(AI172&lt;100%,0,5)</f>
        <v>0</v>
      </c>
      <c r="AK172" s="22"/>
      <c r="AL172" s="23"/>
      <c r="AM172" s="51"/>
      <c r="AN172" s="11"/>
      <c r="AO172" s="51"/>
      <c r="AP172" s="11" t="n">
        <v>1.33</v>
      </c>
      <c r="AQ172" s="51"/>
      <c r="AR172" s="11"/>
      <c r="AS172" s="22" t="n">
        <v>0</v>
      </c>
      <c r="AT172" s="23" t="n">
        <v>0</v>
      </c>
      <c r="AU172" s="22" t="n">
        <v>0</v>
      </c>
      <c r="AV172" s="23"/>
      <c r="AW172" s="22"/>
      <c r="AX172" s="23"/>
      <c r="AY172" s="22"/>
      <c r="AZ172" s="23"/>
      <c r="BA172" s="22"/>
      <c r="BB172" s="23"/>
      <c r="BC172" s="22"/>
      <c r="BD172" s="23"/>
      <c r="BE172" s="22" t="n">
        <v>0</v>
      </c>
      <c r="BF172" s="23" t="n">
        <f aca="false">BE172*1</f>
        <v>0</v>
      </c>
      <c r="BG172" s="22" t="n">
        <v>0</v>
      </c>
      <c r="BH172" s="23" t="n">
        <f aca="false">BG172*1</f>
        <v>0</v>
      </c>
      <c r="BI172" s="22" t="n">
        <v>0</v>
      </c>
      <c r="BJ172" s="23" t="n">
        <f aca="false">BI172*2</f>
        <v>0</v>
      </c>
      <c r="BK172" s="22" t="n">
        <v>0</v>
      </c>
      <c r="BL172" s="23" t="n">
        <f aca="false">BK172*0.5</f>
        <v>0</v>
      </c>
      <c r="BM172" s="22" t="n">
        <v>0</v>
      </c>
      <c r="BN172" s="23" t="n">
        <v>0</v>
      </c>
      <c r="BO172" s="22"/>
      <c r="BP172" s="52"/>
      <c r="BQ172" s="22"/>
      <c r="BR172" s="52"/>
      <c r="BS172" s="22"/>
      <c r="BT172" s="23"/>
      <c r="BU172" s="22"/>
      <c r="BV172" s="52"/>
      <c r="BW172" s="22"/>
      <c r="BX172" s="23"/>
      <c r="BY172" s="22"/>
      <c r="BZ172" s="23"/>
      <c r="CA172" s="22"/>
      <c r="CB172" s="23"/>
      <c r="CC172" s="22"/>
      <c r="CD172" s="52"/>
      <c r="CE172" s="22"/>
      <c r="CF172" s="52"/>
      <c r="CG172" s="22"/>
      <c r="CH172" s="23"/>
      <c r="CI172" s="22" t="n">
        <v>0</v>
      </c>
      <c r="CJ172" s="53" t="n">
        <f aca="false">CI172</f>
        <v>0</v>
      </c>
      <c r="CK172" s="22"/>
      <c r="CL172" s="52"/>
      <c r="CM172" s="22" t="n">
        <v>0</v>
      </c>
      <c r="CN172" s="53" t="n">
        <f aca="false">CM172</f>
        <v>0</v>
      </c>
      <c r="CO172" s="26" t="n">
        <f aca="false">H172+J172+L172+N172+P172+R172+T172+V172+X172+Z172+AB172+AD172+AF172+AH172+AJ172+AL172+AN172+AP172+AR172+AT172+AV172+AX172+AZ172+BB172+BD172+BF172+BH172+BJ172+BL172+BN172+BP172+BR172+BT172+BV172+BX172+BZ172+CB172+CD172+CF172+CH172+CJ172+CL172+CN172</f>
        <v>36.75</v>
      </c>
    </row>
    <row r="173" customFormat="false" ht="39.75" hidden="false" customHeight="true" outlineLevel="0" collapsed="false">
      <c r="A173" s="7" t="n">
        <v>69</v>
      </c>
      <c r="B173" s="21" t="s">
        <v>717</v>
      </c>
      <c r="C173" s="42" t="s">
        <v>718</v>
      </c>
      <c r="D173" s="42" t="s">
        <v>719</v>
      </c>
      <c r="E173" s="21" t="s">
        <v>83</v>
      </c>
      <c r="F173" s="21" t="s">
        <v>84</v>
      </c>
      <c r="G173" s="22"/>
      <c r="H173" s="23"/>
      <c r="I173" s="22"/>
      <c r="J173" s="23"/>
      <c r="K173" s="50"/>
      <c r="L173" s="50"/>
      <c r="M173" s="50"/>
      <c r="N173" s="50"/>
      <c r="O173" s="50"/>
      <c r="P173" s="50"/>
      <c r="Q173" s="50"/>
      <c r="R173" s="50"/>
      <c r="S173" s="22" t="n">
        <v>0</v>
      </c>
      <c r="T173" s="23" t="n">
        <v>0</v>
      </c>
      <c r="U173" s="22" t="n">
        <v>0</v>
      </c>
      <c r="V173" s="23" t="n">
        <f aca="false">U173*2</f>
        <v>0</v>
      </c>
      <c r="W173" s="50"/>
      <c r="X173" s="50"/>
      <c r="Y173" s="50"/>
      <c r="Z173" s="50"/>
      <c r="AA173" s="12" t="n">
        <v>0.84</v>
      </c>
      <c r="AB173" s="11" t="n">
        <f aca="false">IF(AA173&lt;51%,0,IF(AA173&lt;61%,5,IF(AA173&lt;71%,7,9)))</f>
        <v>9</v>
      </c>
      <c r="AC173" s="24" t="n">
        <v>1</v>
      </c>
      <c r="AD173" s="23" t="n">
        <v>10</v>
      </c>
      <c r="AE173" s="51" t="s">
        <v>720</v>
      </c>
      <c r="AF173" s="11" t="n">
        <v>15.6</v>
      </c>
      <c r="AG173" s="51"/>
      <c r="AH173" s="11"/>
      <c r="AI173" s="12" t="n">
        <v>0</v>
      </c>
      <c r="AJ173" s="11" t="n">
        <f aca="false">IF(AI173&lt;100%,0,5)</f>
        <v>0</v>
      </c>
      <c r="AK173" s="22"/>
      <c r="AL173" s="23"/>
      <c r="AM173" s="51"/>
      <c r="AN173" s="11" t="n">
        <v>10</v>
      </c>
      <c r="AO173" s="51"/>
      <c r="AP173" s="11" t="n">
        <v>7</v>
      </c>
      <c r="AQ173" s="51"/>
      <c r="AR173" s="11"/>
      <c r="AS173" s="22" t="n">
        <v>0</v>
      </c>
      <c r="AT173" s="23" t="n">
        <v>0</v>
      </c>
      <c r="AU173" s="22" t="n">
        <v>134520</v>
      </c>
      <c r="AV173" s="23" t="n">
        <v>2</v>
      </c>
      <c r="AW173" s="22"/>
      <c r="AX173" s="23"/>
      <c r="AY173" s="22"/>
      <c r="AZ173" s="23"/>
      <c r="BA173" s="22"/>
      <c r="BB173" s="23"/>
      <c r="BC173" s="22"/>
      <c r="BD173" s="23"/>
      <c r="BE173" s="22" t="n">
        <v>0</v>
      </c>
      <c r="BF173" s="23" t="n">
        <f aca="false">BE173*1</f>
        <v>0</v>
      </c>
      <c r="BG173" s="22" t="n">
        <v>0</v>
      </c>
      <c r="BH173" s="23" t="n">
        <f aca="false">BG173*1</f>
        <v>0</v>
      </c>
      <c r="BI173" s="22" t="n">
        <v>0</v>
      </c>
      <c r="BJ173" s="23" t="n">
        <f aca="false">BI173*2</f>
        <v>0</v>
      </c>
      <c r="BK173" s="22" t="n">
        <v>0</v>
      </c>
      <c r="BL173" s="23" t="n">
        <f aca="false">BK173*0.5</f>
        <v>0</v>
      </c>
      <c r="BM173" s="22" t="n">
        <v>0</v>
      </c>
      <c r="BN173" s="23" t="n">
        <v>0</v>
      </c>
      <c r="BO173" s="22"/>
      <c r="BP173" s="52"/>
      <c r="BQ173" s="22"/>
      <c r="BR173" s="52"/>
      <c r="BS173" s="22"/>
      <c r="BT173" s="23"/>
      <c r="BU173" s="22"/>
      <c r="BV173" s="52"/>
      <c r="BW173" s="22"/>
      <c r="BX173" s="23"/>
      <c r="BY173" s="22"/>
      <c r="BZ173" s="52"/>
      <c r="CA173" s="22"/>
      <c r="CB173" s="23" t="n">
        <v>19</v>
      </c>
      <c r="CC173" s="22"/>
      <c r="CD173" s="52"/>
      <c r="CE173" s="22"/>
      <c r="CF173" s="52"/>
      <c r="CG173" s="22"/>
      <c r="CH173" s="23"/>
      <c r="CI173" s="22" t="n">
        <v>0</v>
      </c>
      <c r="CJ173" s="53" t="n">
        <f aca="false">CI173</f>
        <v>0</v>
      </c>
      <c r="CK173" s="22"/>
      <c r="CL173" s="52"/>
      <c r="CM173" s="22" t="n">
        <v>0</v>
      </c>
      <c r="CN173" s="53" t="n">
        <f aca="false">CM173</f>
        <v>0</v>
      </c>
      <c r="CO173" s="26" t="n">
        <f aca="false">H173+J173+L173+N173+P173+R173+T173+V173+X173+Z173+AB173+AD173+AF173+AH173+AJ173+AL173+AN173+AP173+AR173+AT173+AV173+AX173+AZ173+BB173+BD173+BF173+BH173+BJ173+BL173+BN173+BP173+BR173+BT173+BV173+BX173+BZ173+CB173+CD173+CF173+CH173+CJ173+CL173+CN173</f>
        <v>72.6</v>
      </c>
    </row>
    <row r="174" customFormat="false" ht="45" hidden="false" customHeight="true" outlineLevel="0" collapsed="false">
      <c r="A174" s="7" t="n">
        <v>144</v>
      </c>
      <c r="B174" s="21" t="s">
        <v>721</v>
      </c>
      <c r="C174" s="42" t="s">
        <v>722</v>
      </c>
      <c r="D174" s="42" t="s">
        <v>723</v>
      </c>
      <c r="E174" s="21" t="s">
        <v>68</v>
      </c>
      <c r="F174" s="21" t="s">
        <v>108</v>
      </c>
      <c r="G174" s="22"/>
      <c r="H174" s="23"/>
      <c r="I174" s="22"/>
      <c r="J174" s="23"/>
      <c r="K174" s="50"/>
      <c r="L174" s="57"/>
      <c r="M174" s="50"/>
      <c r="N174" s="57"/>
      <c r="O174" s="50"/>
      <c r="P174" s="50"/>
      <c r="Q174" s="50"/>
      <c r="R174" s="50"/>
      <c r="S174" s="22" t="n">
        <v>0</v>
      </c>
      <c r="T174" s="23" t="n">
        <v>0</v>
      </c>
      <c r="U174" s="22" t="n">
        <v>6</v>
      </c>
      <c r="V174" s="23" t="n">
        <f aca="false">U174*2</f>
        <v>12</v>
      </c>
      <c r="W174" s="50"/>
      <c r="X174" s="50"/>
      <c r="Y174" s="50"/>
      <c r="Z174" s="50"/>
      <c r="AA174" s="12" t="n">
        <v>0</v>
      </c>
      <c r="AB174" s="11" t="n">
        <f aca="false">IF(AA174&lt;51%,0,IF(AA174&lt;61%,5,IF(AA174&lt;71%,7,9)))</f>
        <v>0</v>
      </c>
      <c r="AC174" s="24" t="n">
        <v>0.77</v>
      </c>
      <c r="AD174" s="23" t="n">
        <v>-20</v>
      </c>
      <c r="AE174" s="51" t="s">
        <v>724</v>
      </c>
      <c r="AF174" s="11" t="n">
        <v>29.1</v>
      </c>
      <c r="AG174" s="51"/>
      <c r="AH174" s="11"/>
      <c r="AI174" s="12" t="n">
        <v>1</v>
      </c>
      <c r="AJ174" s="11" t="n">
        <f aca="false">IF(AI174&lt;100%,0,5)</f>
        <v>5</v>
      </c>
      <c r="AK174" s="22"/>
      <c r="AL174" s="23"/>
      <c r="AM174" s="51"/>
      <c r="AN174" s="11" t="n">
        <v>5</v>
      </c>
      <c r="AO174" s="51"/>
      <c r="AP174" s="11" t="n">
        <v>2.33</v>
      </c>
      <c r="AQ174" s="51"/>
      <c r="AR174" s="11"/>
      <c r="AS174" s="22" t="n">
        <v>0</v>
      </c>
      <c r="AT174" s="23" t="n">
        <v>0</v>
      </c>
      <c r="AU174" s="22" t="n">
        <v>0</v>
      </c>
      <c r="AV174" s="23" t="n">
        <v>4</v>
      </c>
      <c r="AW174" s="22"/>
      <c r="AX174" s="23"/>
      <c r="AY174" s="22"/>
      <c r="AZ174" s="23"/>
      <c r="BA174" s="22" t="s">
        <v>269</v>
      </c>
      <c r="BB174" s="23" t="n">
        <v>3</v>
      </c>
      <c r="BC174" s="22" t="s">
        <v>269</v>
      </c>
      <c r="BD174" s="23" t="n">
        <v>1</v>
      </c>
      <c r="BE174" s="22" t="n">
        <v>1</v>
      </c>
      <c r="BF174" s="23" t="n">
        <f aca="false">BE174*1</f>
        <v>1</v>
      </c>
      <c r="BG174" s="22" t="n">
        <v>0</v>
      </c>
      <c r="BH174" s="23" t="n">
        <f aca="false">BG174*1</f>
        <v>0</v>
      </c>
      <c r="BI174" s="22" t="n">
        <v>0</v>
      </c>
      <c r="BJ174" s="23" t="n">
        <f aca="false">BI174*2</f>
        <v>0</v>
      </c>
      <c r="BK174" s="22" t="n">
        <v>0</v>
      </c>
      <c r="BL174" s="23" t="n">
        <f aca="false">BK174*0.5</f>
        <v>0</v>
      </c>
      <c r="BM174" s="22" t="n">
        <v>0</v>
      </c>
      <c r="BN174" s="23" t="n">
        <v>0</v>
      </c>
      <c r="BO174" s="22"/>
      <c r="BP174" s="52"/>
      <c r="BQ174" s="22"/>
      <c r="BR174" s="52"/>
      <c r="BS174" s="22"/>
      <c r="BT174" s="23"/>
      <c r="BU174" s="22"/>
      <c r="BV174" s="52"/>
      <c r="BW174" s="59"/>
      <c r="BX174" s="23" t="n">
        <v>4</v>
      </c>
      <c r="BY174" s="55"/>
      <c r="BZ174" s="23" t="n">
        <v>2</v>
      </c>
      <c r="CA174" s="22"/>
      <c r="CB174" s="23"/>
      <c r="CC174" s="22"/>
      <c r="CD174" s="52"/>
      <c r="CE174" s="22"/>
      <c r="CF174" s="52"/>
      <c r="CG174" s="22"/>
      <c r="CH174" s="23"/>
      <c r="CI174" s="22" t="n">
        <v>0</v>
      </c>
      <c r="CJ174" s="53" t="n">
        <f aca="false">CI174</f>
        <v>0</v>
      </c>
      <c r="CK174" s="22"/>
      <c r="CL174" s="52"/>
      <c r="CM174" s="22" t="n">
        <v>0</v>
      </c>
      <c r="CN174" s="53" t="n">
        <f aca="false">CM174</f>
        <v>0</v>
      </c>
      <c r="CO174" s="26" t="n">
        <f aca="false">H174+J174+L174+N174+P174+R174+T174+V174+X174+Z174+AB174+AD174+AF174+AH174+AJ174+AL174+AN174+AP174+AR174+AT174+AV174+AX174+AZ174+BB174+BD174+BF174+BH174+BJ174+BL174+BN174+BP174+BR174+BT174+BV174+BX174+BZ174+CB174+CD174+CF174+CH174+CJ174+CL174+CN174</f>
        <v>48.43</v>
      </c>
    </row>
    <row r="175" customFormat="false" ht="33.75" hidden="false" customHeight="false" outlineLevel="0" collapsed="false">
      <c r="A175" s="39" t="n">
        <v>6</v>
      </c>
      <c r="B175" s="42" t="s">
        <v>725</v>
      </c>
      <c r="C175" s="42" t="s">
        <v>726</v>
      </c>
      <c r="D175" s="42" t="s">
        <v>727</v>
      </c>
      <c r="E175" s="42" t="s">
        <v>59</v>
      </c>
      <c r="F175" s="42" t="s">
        <v>60</v>
      </c>
      <c r="G175" s="22"/>
      <c r="H175" s="23"/>
      <c r="I175" s="22"/>
      <c r="J175" s="23"/>
      <c r="K175" s="50"/>
      <c r="L175" s="50"/>
      <c r="M175" s="50"/>
      <c r="N175" s="50"/>
      <c r="O175" s="50"/>
      <c r="P175" s="50"/>
      <c r="Q175" s="50"/>
      <c r="R175" s="50"/>
      <c r="S175" s="22" t="n">
        <v>0</v>
      </c>
      <c r="T175" s="23" t="n">
        <v>0</v>
      </c>
      <c r="U175" s="22" t="n">
        <v>0</v>
      </c>
      <c r="V175" s="23" t="n">
        <f aca="false">U175*2</f>
        <v>0</v>
      </c>
      <c r="W175" s="50"/>
      <c r="X175" s="50"/>
      <c r="Y175" s="50"/>
      <c r="Z175" s="50"/>
      <c r="AA175" s="12" t="n">
        <v>0.833</v>
      </c>
      <c r="AB175" s="11" t="n">
        <f aca="false">IF(AA182&lt;51%,0,IF(AA182&lt;61%,5,IF(AA182&lt;71%,7,9)))</f>
        <v>9</v>
      </c>
      <c r="AC175" s="24" t="n">
        <v>1</v>
      </c>
      <c r="AD175" s="23" t="n">
        <v>10</v>
      </c>
      <c r="AE175" s="51" t="s">
        <v>728</v>
      </c>
      <c r="AF175" s="11" t="n">
        <v>16.15</v>
      </c>
      <c r="AG175" s="51"/>
      <c r="AH175" s="11"/>
      <c r="AI175" s="12" t="n">
        <v>0.05</v>
      </c>
      <c r="AJ175" s="11" t="n">
        <f aca="false">IF(AI175&lt;100%,0,5)</f>
        <v>0</v>
      </c>
      <c r="AK175" s="22"/>
      <c r="AL175" s="23"/>
      <c r="AM175" s="51"/>
      <c r="AN175" s="11"/>
      <c r="AO175" s="51"/>
      <c r="AP175" s="11" t="n">
        <v>3.67</v>
      </c>
      <c r="AQ175" s="51"/>
      <c r="AR175" s="11"/>
      <c r="AS175" s="22" t="n">
        <v>0</v>
      </c>
      <c r="AT175" s="23" t="n">
        <v>0</v>
      </c>
      <c r="AU175" s="22" t="n">
        <v>0</v>
      </c>
      <c r="AV175" s="23"/>
      <c r="AW175" s="22"/>
      <c r="AX175" s="23"/>
      <c r="AY175" s="22"/>
      <c r="AZ175" s="23"/>
      <c r="BA175" s="22"/>
      <c r="BB175" s="23"/>
      <c r="BC175" s="22"/>
      <c r="BD175" s="23"/>
      <c r="BE175" s="22" t="n">
        <v>1</v>
      </c>
      <c r="BF175" s="23" t="n">
        <f aca="false">BE175*1</f>
        <v>1</v>
      </c>
      <c r="BG175" s="22" t="n">
        <v>0</v>
      </c>
      <c r="BH175" s="23" t="n">
        <f aca="false">BG175*1</f>
        <v>0</v>
      </c>
      <c r="BI175" s="22" t="n">
        <v>0</v>
      </c>
      <c r="BJ175" s="23" t="n">
        <f aca="false">BI175*2</f>
        <v>0</v>
      </c>
      <c r="BK175" s="22" t="n">
        <v>0</v>
      </c>
      <c r="BL175" s="23" t="n">
        <f aca="false">BK175*0.5</f>
        <v>0</v>
      </c>
      <c r="BM175" s="22" t="n">
        <v>0</v>
      </c>
      <c r="BN175" s="23" t="n">
        <v>0</v>
      </c>
      <c r="BO175" s="22"/>
      <c r="BP175" s="52"/>
      <c r="BQ175" s="22"/>
      <c r="BR175" s="52"/>
      <c r="BS175" s="22"/>
      <c r="BT175" s="23"/>
      <c r="BU175" s="22"/>
      <c r="BV175" s="52"/>
      <c r="BW175" s="22"/>
      <c r="BX175" s="23"/>
      <c r="BY175" s="22"/>
      <c r="BZ175" s="52"/>
      <c r="CA175" s="22"/>
      <c r="CB175" s="23"/>
      <c r="CC175" s="22"/>
      <c r="CD175" s="52"/>
      <c r="CE175" s="22"/>
      <c r="CF175" s="52"/>
      <c r="CG175" s="22"/>
      <c r="CH175" s="23"/>
      <c r="CI175" s="22" t="n">
        <v>0</v>
      </c>
      <c r="CJ175" s="23" t="n">
        <f aca="false">CI175</f>
        <v>0</v>
      </c>
      <c r="CK175" s="22"/>
      <c r="CL175" s="52"/>
      <c r="CM175" s="22" t="n">
        <v>0</v>
      </c>
      <c r="CN175" s="23" t="n">
        <f aca="false">CM175</f>
        <v>0</v>
      </c>
      <c r="CO175" s="26" t="n">
        <f aca="false">H175+J175+L175+N175+P175+R175+T175+V175+X175+Z175+AB175+AD175+AF175+AH175+AJ175+AL175+AN175+AP175+AR175+AT175+AV175+AX175+AZ175+BB175+BD175+BF175+BH175+BJ175+BL175+BN175+BP175+BR175+BT175+BV175+BX175+BZ175+CB175+CD175+CF175+CH175+CJ175+CL175+CN175</f>
        <v>39.82</v>
      </c>
    </row>
    <row r="176" customFormat="false" ht="45" hidden="false" customHeight="true" outlineLevel="0" collapsed="false">
      <c r="A176" s="7" t="n">
        <v>205</v>
      </c>
      <c r="B176" s="21" t="s">
        <v>729</v>
      </c>
      <c r="C176" s="42" t="s">
        <v>127</v>
      </c>
      <c r="D176" s="42" t="s">
        <v>128</v>
      </c>
      <c r="E176" s="21" t="s">
        <v>83</v>
      </c>
      <c r="F176" s="21" t="s">
        <v>129</v>
      </c>
      <c r="G176" s="22"/>
      <c r="H176" s="23"/>
      <c r="I176" s="22"/>
      <c r="J176" s="23"/>
      <c r="K176" s="50"/>
      <c r="L176" s="50"/>
      <c r="M176" s="50"/>
      <c r="N176" s="50"/>
      <c r="O176" s="50"/>
      <c r="P176" s="50"/>
      <c r="Q176" s="50"/>
      <c r="R176" s="50"/>
      <c r="S176" s="22" t="n">
        <v>1</v>
      </c>
      <c r="T176" s="23" t="n">
        <v>10</v>
      </c>
      <c r="U176" s="22" t="n">
        <v>0</v>
      </c>
      <c r="V176" s="23" t="n">
        <f aca="false">U176*2</f>
        <v>0</v>
      </c>
      <c r="W176" s="50"/>
      <c r="X176" s="50"/>
      <c r="Y176" s="50"/>
      <c r="Z176" s="50"/>
      <c r="AA176" s="12" t="n">
        <v>0.726</v>
      </c>
      <c r="AB176" s="11" t="n">
        <f aca="false">IF(AA176&lt;51%,0,IF(AA176&lt;61%,5,IF(AA176&lt;71%,7,9)))</f>
        <v>9</v>
      </c>
      <c r="AC176" s="24" t="n">
        <v>1</v>
      </c>
      <c r="AD176" s="23" t="n">
        <v>10</v>
      </c>
      <c r="AE176" s="51"/>
      <c r="AF176" s="11"/>
      <c r="AG176" s="51"/>
      <c r="AH176" s="11"/>
      <c r="AI176" s="12" t="n">
        <v>0</v>
      </c>
      <c r="AJ176" s="11" t="n">
        <f aca="false">IF(AI176&lt;100%,0,5)</f>
        <v>0</v>
      </c>
      <c r="AK176" s="22"/>
      <c r="AL176" s="23"/>
      <c r="AM176" s="51"/>
      <c r="AN176" s="11" t="n">
        <v>16.67</v>
      </c>
      <c r="AO176" s="51"/>
      <c r="AP176" s="11" t="n">
        <v>5.67</v>
      </c>
      <c r="AQ176" s="51"/>
      <c r="AR176" s="11"/>
      <c r="AS176" s="22" t="n">
        <v>0</v>
      </c>
      <c r="AT176" s="23" t="n">
        <v>0</v>
      </c>
      <c r="AU176" s="22" t="n">
        <v>0</v>
      </c>
      <c r="AV176" s="23" t="n">
        <v>0</v>
      </c>
      <c r="AW176" s="22"/>
      <c r="AX176" s="23"/>
      <c r="AY176" s="22"/>
      <c r="AZ176" s="23"/>
      <c r="BA176" s="22"/>
      <c r="BB176" s="23"/>
      <c r="BC176" s="22"/>
      <c r="BD176" s="23"/>
      <c r="BE176" s="22" t="n">
        <v>0</v>
      </c>
      <c r="BF176" s="23" t="n">
        <f aca="false">BE176*1</f>
        <v>0</v>
      </c>
      <c r="BG176" s="22" t="n">
        <v>0</v>
      </c>
      <c r="BH176" s="23" t="n">
        <f aca="false">BG176*1</f>
        <v>0</v>
      </c>
      <c r="BI176" s="22" t="n">
        <v>0</v>
      </c>
      <c r="BJ176" s="23" t="n">
        <f aca="false">BI176*2</f>
        <v>0</v>
      </c>
      <c r="BK176" s="22" t="n">
        <v>0</v>
      </c>
      <c r="BL176" s="23" t="n">
        <f aca="false">BK176*0.5</f>
        <v>0</v>
      </c>
      <c r="BM176" s="22" t="n">
        <v>0</v>
      </c>
      <c r="BN176" s="23" t="n">
        <v>0</v>
      </c>
      <c r="BO176" s="22"/>
      <c r="BP176" s="52"/>
      <c r="BQ176" s="22"/>
      <c r="BR176" s="52"/>
      <c r="BS176" s="22"/>
      <c r="BT176" s="23" t="n">
        <v>10</v>
      </c>
      <c r="BU176" s="22"/>
      <c r="BV176" s="52"/>
      <c r="BW176" s="22"/>
      <c r="BX176" s="23"/>
      <c r="BY176" s="22"/>
      <c r="BZ176" s="52"/>
      <c r="CA176" s="55"/>
      <c r="CB176" s="23" t="n">
        <v>17</v>
      </c>
      <c r="CC176" s="22"/>
      <c r="CD176" s="52"/>
      <c r="CE176" s="22"/>
      <c r="CF176" s="52"/>
      <c r="CG176" s="22"/>
      <c r="CH176" s="23"/>
      <c r="CI176" s="22" t="n">
        <v>0</v>
      </c>
      <c r="CJ176" s="53" t="n">
        <f aca="false">CI176</f>
        <v>0</v>
      </c>
      <c r="CK176" s="22"/>
      <c r="CL176" s="52"/>
      <c r="CM176" s="22" t="n">
        <v>0</v>
      </c>
      <c r="CN176" s="53" t="n">
        <f aca="false">CM176</f>
        <v>0</v>
      </c>
      <c r="CO176" s="26" t="n">
        <f aca="false">H176+J176+L176+N176+P176+R176+T176+V176+X176+Z176+AB176+AD176+AF176+AH176+AJ176+AL176+AN176+AP176+AR176+AT176+AV176+AX176+AZ176+BB176+BD176+BF176+BH176+BJ176+BL176+BN176+BP176+BR176+BT176+BV176+BX176+BZ176+CB176+CD176+CF176+CH176+CJ176+CL176+CN176</f>
        <v>78.34</v>
      </c>
    </row>
    <row r="177" customFormat="false" ht="45" hidden="false" customHeight="true" outlineLevel="0" collapsed="false">
      <c r="A177" s="7" t="n">
        <v>241</v>
      </c>
      <c r="B177" s="21" t="s">
        <v>730</v>
      </c>
      <c r="C177" s="42" t="s">
        <v>731</v>
      </c>
      <c r="D177" s="42" t="s">
        <v>732</v>
      </c>
      <c r="E177" s="21" t="s">
        <v>83</v>
      </c>
      <c r="F177" s="21" t="s">
        <v>141</v>
      </c>
      <c r="G177" s="22"/>
      <c r="H177" s="23" t="n">
        <v>2</v>
      </c>
      <c r="I177" s="22"/>
      <c r="J177" s="23"/>
      <c r="K177" s="50"/>
      <c r="L177" s="50"/>
      <c r="M177" s="50"/>
      <c r="N177" s="50"/>
      <c r="O177" s="50"/>
      <c r="P177" s="50"/>
      <c r="Q177" s="50"/>
      <c r="R177" s="50"/>
      <c r="S177" s="22" t="n">
        <v>0</v>
      </c>
      <c r="T177" s="23" t="n">
        <v>0</v>
      </c>
      <c r="U177" s="22" t="n">
        <v>0</v>
      </c>
      <c r="V177" s="23" t="n">
        <f aca="false">U177*2</f>
        <v>0</v>
      </c>
      <c r="W177" s="50"/>
      <c r="X177" s="50"/>
      <c r="Y177" s="50"/>
      <c r="Z177" s="50"/>
      <c r="AA177" s="12" t="n">
        <v>0.92</v>
      </c>
      <c r="AB177" s="11" t="n">
        <f aca="false">IF(AA177&lt;51%,0,IF(AA177&lt;61%,5,IF(AA177&lt;71%,7,9)))</f>
        <v>9</v>
      </c>
      <c r="AC177" s="24" t="n">
        <v>1</v>
      </c>
      <c r="AD177" s="23" t="n">
        <v>10</v>
      </c>
      <c r="AE177" s="51" t="s">
        <v>733</v>
      </c>
      <c r="AF177" s="11" t="n">
        <f aca="false">31.6</f>
        <v>31.6</v>
      </c>
      <c r="AG177" s="51" t="s">
        <v>734</v>
      </c>
      <c r="AH177" s="11" t="n">
        <f aca="false">19.95+1.25</f>
        <v>21.2</v>
      </c>
      <c r="AI177" s="12" t="n">
        <v>0</v>
      </c>
      <c r="AJ177" s="11" t="n">
        <f aca="false">IF(AI177&lt;100%,0,5)</f>
        <v>0</v>
      </c>
      <c r="AK177" s="22"/>
      <c r="AL177" s="23"/>
      <c r="AM177" s="51"/>
      <c r="AN177" s="11"/>
      <c r="AO177" s="51"/>
      <c r="AP177" s="11"/>
      <c r="AQ177" s="51"/>
      <c r="AR177" s="11"/>
      <c r="AS177" s="22" t="n">
        <v>0</v>
      </c>
      <c r="AT177" s="23" t="n">
        <v>0</v>
      </c>
      <c r="AU177" s="22" t="n">
        <v>0</v>
      </c>
      <c r="AV177" s="23"/>
      <c r="AW177" s="22"/>
      <c r="AX177" s="23"/>
      <c r="AY177" s="22"/>
      <c r="AZ177" s="23"/>
      <c r="BA177" s="22"/>
      <c r="BB177" s="23"/>
      <c r="BC177" s="22"/>
      <c r="BD177" s="23"/>
      <c r="BE177" s="22" t="n">
        <v>0</v>
      </c>
      <c r="BF177" s="23" t="n">
        <f aca="false">BE177*1</f>
        <v>0</v>
      </c>
      <c r="BG177" s="22" t="n">
        <v>0</v>
      </c>
      <c r="BH177" s="23" t="n">
        <f aca="false">BG177*1</f>
        <v>0</v>
      </c>
      <c r="BI177" s="22" t="n">
        <v>0</v>
      </c>
      <c r="BJ177" s="23" t="n">
        <f aca="false">BI177*2</f>
        <v>0</v>
      </c>
      <c r="BK177" s="22" t="n">
        <v>0</v>
      </c>
      <c r="BL177" s="23" t="n">
        <f aca="false">BK177*0.5</f>
        <v>0</v>
      </c>
      <c r="BM177" s="22" t="n">
        <v>0</v>
      </c>
      <c r="BN177" s="23" t="n">
        <v>0</v>
      </c>
      <c r="BO177" s="22"/>
      <c r="BP177" s="52"/>
      <c r="BQ177" s="22"/>
      <c r="BR177" s="52"/>
      <c r="BS177" s="22"/>
      <c r="BT177" s="23"/>
      <c r="BU177" s="22"/>
      <c r="BV177" s="52"/>
      <c r="BW177" s="22"/>
      <c r="BX177" s="23"/>
      <c r="BY177" s="22"/>
      <c r="BZ177" s="52"/>
      <c r="CA177" s="55"/>
      <c r="CB177" s="23" t="n">
        <v>2</v>
      </c>
      <c r="CC177" s="22"/>
      <c r="CD177" s="52"/>
      <c r="CE177" s="22"/>
      <c r="CF177" s="52"/>
      <c r="CG177" s="22"/>
      <c r="CH177" s="23"/>
      <c r="CI177" s="22" t="n">
        <v>0</v>
      </c>
      <c r="CJ177" s="53" t="n">
        <f aca="false">CI177</f>
        <v>0</v>
      </c>
      <c r="CK177" s="22"/>
      <c r="CL177" s="52"/>
      <c r="CM177" s="22" t="n">
        <v>0</v>
      </c>
      <c r="CN177" s="53" t="n">
        <f aca="false">CM177</f>
        <v>0</v>
      </c>
      <c r="CO177" s="26" t="n">
        <f aca="false">H177+J177+L177+N177+P177+R177+T177+V177+X177+Z177+AB177+AD177+AF177+AH177+AJ177+AL177+AN177+AP177+AR177+AT177+AV177+AX177+AZ177+BB177+BD177+BF177+BH177+BJ177+BL177+BN177+BP177+BR177+BT177+BV177+BX177+BZ177+CB177+CD177+CF177+CH177+CJ177+CL177+CN177</f>
        <v>75.8</v>
      </c>
    </row>
    <row r="178" customFormat="false" ht="45" hidden="false" customHeight="true" outlineLevel="0" collapsed="false">
      <c r="A178" s="7" t="n">
        <v>249</v>
      </c>
      <c r="B178" s="21" t="s">
        <v>735</v>
      </c>
      <c r="C178" s="42" t="s">
        <v>139</v>
      </c>
      <c r="D178" s="42" t="s">
        <v>140</v>
      </c>
      <c r="E178" s="21" t="s">
        <v>83</v>
      </c>
      <c r="F178" s="21" t="s">
        <v>141</v>
      </c>
      <c r="G178" s="22"/>
      <c r="H178" s="23" t="n">
        <v>48</v>
      </c>
      <c r="I178" s="22"/>
      <c r="J178" s="23" t="n">
        <v>8</v>
      </c>
      <c r="K178" s="50"/>
      <c r="L178" s="50"/>
      <c r="M178" s="50"/>
      <c r="N178" s="50"/>
      <c r="O178" s="50"/>
      <c r="P178" s="50"/>
      <c r="Q178" s="50"/>
      <c r="R178" s="50"/>
      <c r="S178" s="22" t="n">
        <v>1</v>
      </c>
      <c r="T178" s="23" t="n">
        <v>10</v>
      </c>
      <c r="U178" s="22" t="n">
        <v>8</v>
      </c>
      <c r="V178" s="23" t="n">
        <f aca="false">U178*2</f>
        <v>16</v>
      </c>
      <c r="W178" s="50"/>
      <c r="X178" s="50"/>
      <c r="Y178" s="50"/>
      <c r="Z178" s="50"/>
      <c r="AA178" s="12" t="n">
        <v>0.955</v>
      </c>
      <c r="AB178" s="11" t="n">
        <f aca="false">IF(AA178&lt;51%,0,IF(AA178&lt;61%,5,IF(AA178&lt;71%,7,9)))</f>
        <v>9</v>
      </c>
      <c r="AC178" s="24" t="n">
        <v>1</v>
      </c>
      <c r="AD178" s="54" t="n">
        <v>10</v>
      </c>
      <c r="AE178" s="51" t="s">
        <v>736</v>
      </c>
      <c r="AF178" s="11" t="n">
        <f aca="false">57.6</f>
        <v>57.6</v>
      </c>
      <c r="AG178" s="51" t="s">
        <v>737</v>
      </c>
      <c r="AH178" s="11" t="n">
        <f aca="false">44.1+3.3</f>
        <v>47.4</v>
      </c>
      <c r="AI178" s="12" t="n">
        <v>0</v>
      </c>
      <c r="AJ178" s="11" t="n">
        <f aca="false">IF(AI178&lt;100%,0,5)</f>
        <v>0</v>
      </c>
      <c r="AK178" s="22"/>
      <c r="AL178" s="23"/>
      <c r="AM178" s="51"/>
      <c r="AN178" s="11"/>
      <c r="AO178" s="51"/>
      <c r="AP178" s="11" t="n">
        <v>5.33</v>
      </c>
      <c r="AQ178" s="51"/>
      <c r="AR178" s="11"/>
      <c r="AS178" s="22" t="n">
        <v>0</v>
      </c>
      <c r="AT178" s="23" t="n">
        <v>0</v>
      </c>
      <c r="AU178" s="22" t="n">
        <v>0</v>
      </c>
      <c r="AV178" s="23"/>
      <c r="AW178" s="22"/>
      <c r="AX178" s="23"/>
      <c r="AY178" s="22" t="s">
        <v>738</v>
      </c>
      <c r="AZ178" s="23" t="n">
        <f aca="false">1*5</f>
        <v>5</v>
      </c>
      <c r="BA178" s="22"/>
      <c r="BB178" s="23"/>
      <c r="BC178" s="22" t="s">
        <v>269</v>
      </c>
      <c r="BD178" s="23" t="n">
        <f aca="false">1*1</f>
        <v>1</v>
      </c>
      <c r="BE178" s="22" t="n">
        <v>6</v>
      </c>
      <c r="BF178" s="23" t="n">
        <f aca="false">BE178*1</f>
        <v>6</v>
      </c>
      <c r="BG178" s="22" t="n">
        <v>3</v>
      </c>
      <c r="BH178" s="23" t="n">
        <f aca="false">BG178*1</f>
        <v>3</v>
      </c>
      <c r="BI178" s="22" t="n">
        <v>0</v>
      </c>
      <c r="BJ178" s="23" t="n">
        <f aca="false">BI178*2</f>
        <v>0</v>
      </c>
      <c r="BK178" s="22" t="n">
        <v>0</v>
      </c>
      <c r="BL178" s="23" t="n">
        <f aca="false">BK178*0.5</f>
        <v>0</v>
      </c>
      <c r="BM178" s="22" t="n">
        <v>0</v>
      </c>
      <c r="BN178" s="23" t="n">
        <v>0</v>
      </c>
      <c r="BO178" s="55"/>
      <c r="BP178" s="52"/>
      <c r="BQ178" s="22"/>
      <c r="BR178" s="52"/>
      <c r="BS178" s="22"/>
      <c r="BT178" s="23" t="n">
        <v>38</v>
      </c>
      <c r="BU178" s="22"/>
      <c r="BV178" s="52"/>
      <c r="BW178" s="22"/>
      <c r="BX178" s="23"/>
      <c r="BY178" s="22"/>
      <c r="BZ178" s="52"/>
      <c r="CA178" s="55"/>
      <c r="CB178" s="23" t="n">
        <v>5</v>
      </c>
      <c r="CC178" s="22"/>
      <c r="CD178" s="52"/>
      <c r="CE178" s="22"/>
      <c r="CF178" s="52"/>
      <c r="CG178" s="22"/>
      <c r="CH178" s="23"/>
      <c r="CI178" s="22" t="n">
        <v>2</v>
      </c>
      <c r="CJ178" s="53" t="n">
        <v>2</v>
      </c>
      <c r="CK178" s="22"/>
      <c r="CL178" s="52"/>
      <c r="CM178" s="22" t="n">
        <v>0</v>
      </c>
      <c r="CN178" s="53" t="n">
        <f aca="false">CM178</f>
        <v>0</v>
      </c>
      <c r="CO178" s="26" t="n">
        <f aca="false">H178+J178+L178+N178+P178+R178+T178+V178+X178+Z178+AB178+AD178+AF178+AH178+AJ178+AL178+AN178+AP178+AR178+AT178+AV178+AX178+AZ178+BB178+BD178+BF178+BH178+BJ178+BL178+BN178+BP178+BR178+BT178+BV178+BX178+BZ178+CB178+CD178+CF178+CH178+CJ178+CL178+CN178</f>
        <v>271.33</v>
      </c>
    </row>
    <row r="179" customFormat="false" ht="45" hidden="false" customHeight="true" outlineLevel="0" collapsed="false">
      <c r="A179" s="7" t="n">
        <v>198</v>
      </c>
      <c r="B179" s="21" t="s">
        <v>739</v>
      </c>
      <c r="C179" s="42" t="s">
        <v>740</v>
      </c>
      <c r="D179" s="42" t="s">
        <v>741</v>
      </c>
      <c r="E179" s="21" t="s">
        <v>83</v>
      </c>
      <c r="F179" s="21" t="s">
        <v>125</v>
      </c>
      <c r="G179" s="22"/>
      <c r="H179" s="23"/>
      <c r="I179" s="22"/>
      <c r="J179" s="23"/>
      <c r="K179" s="50"/>
      <c r="L179" s="50"/>
      <c r="M179" s="50"/>
      <c r="N179" s="50"/>
      <c r="O179" s="50"/>
      <c r="P179" s="50"/>
      <c r="Q179" s="50"/>
      <c r="R179" s="50"/>
      <c r="S179" s="22"/>
      <c r="T179" s="23"/>
      <c r="U179" s="22" t="n">
        <v>0</v>
      </c>
      <c r="V179" s="23" t="n">
        <f aca="false">U179*2</f>
        <v>0</v>
      </c>
      <c r="W179" s="50"/>
      <c r="X179" s="50"/>
      <c r="Y179" s="50"/>
      <c r="Z179" s="50"/>
      <c r="AA179" s="12" t="n">
        <v>0.755</v>
      </c>
      <c r="AB179" s="11" t="n">
        <f aca="false">IF(AA179&lt;51%,0,IF(AA179&lt;61%,5,IF(AA179&lt;71%,7,9)))</f>
        <v>9</v>
      </c>
      <c r="AC179" s="24" t="n">
        <v>1</v>
      </c>
      <c r="AD179" s="23" t="n">
        <v>10</v>
      </c>
      <c r="AE179" s="51"/>
      <c r="AF179" s="11"/>
      <c r="AG179" s="51"/>
      <c r="AH179" s="11"/>
      <c r="AI179" s="12" t="n">
        <v>0</v>
      </c>
      <c r="AJ179" s="11" t="n">
        <f aca="false">IF(AI179&lt;100%,0,5)</f>
        <v>0</v>
      </c>
      <c r="AK179" s="22"/>
      <c r="AL179" s="23"/>
      <c r="AM179" s="51"/>
      <c r="AN179" s="11"/>
      <c r="AO179" s="51"/>
      <c r="AP179" s="11"/>
      <c r="AQ179" s="51"/>
      <c r="AR179" s="11"/>
      <c r="AS179" s="22" t="n">
        <v>0</v>
      </c>
      <c r="AT179" s="23" t="n">
        <v>0</v>
      </c>
      <c r="AU179" s="22" t="n">
        <v>0</v>
      </c>
      <c r="AV179" s="23"/>
      <c r="AW179" s="22"/>
      <c r="AX179" s="23"/>
      <c r="AY179" s="22"/>
      <c r="AZ179" s="23"/>
      <c r="BA179" s="59" t="s">
        <v>742</v>
      </c>
      <c r="BB179" s="23" t="n">
        <v>8</v>
      </c>
      <c r="BC179" s="22"/>
      <c r="BD179" s="23"/>
      <c r="BE179" s="22" t="n">
        <v>2</v>
      </c>
      <c r="BF179" s="23" t="n">
        <f aca="false">BE179*1</f>
        <v>2</v>
      </c>
      <c r="BG179" s="22" t="n">
        <v>0</v>
      </c>
      <c r="BH179" s="23" t="n">
        <f aca="false">BG179*1</f>
        <v>0</v>
      </c>
      <c r="BI179" s="22" t="n">
        <v>0</v>
      </c>
      <c r="BJ179" s="23" t="n">
        <f aca="false">BI179*2</f>
        <v>0</v>
      </c>
      <c r="BK179" s="22" t="n">
        <v>0</v>
      </c>
      <c r="BL179" s="23" t="n">
        <f aca="false">BK179*0.5</f>
        <v>0</v>
      </c>
      <c r="BM179" s="22" t="n">
        <v>0</v>
      </c>
      <c r="BN179" s="23" t="n">
        <v>0</v>
      </c>
      <c r="BO179" s="22"/>
      <c r="BP179" s="52"/>
      <c r="BQ179" s="22"/>
      <c r="BR179" s="52"/>
      <c r="BS179" s="22"/>
      <c r="BT179" s="23"/>
      <c r="BU179" s="22"/>
      <c r="BV179" s="52"/>
      <c r="BW179" s="22"/>
      <c r="BX179" s="23"/>
      <c r="BY179" s="22"/>
      <c r="BZ179" s="23"/>
      <c r="CA179" s="22"/>
      <c r="CB179" s="23"/>
      <c r="CC179" s="22"/>
      <c r="CD179" s="52"/>
      <c r="CE179" s="22"/>
      <c r="CF179" s="52"/>
      <c r="CG179" s="22"/>
      <c r="CH179" s="23"/>
      <c r="CI179" s="22" t="n">
        <v>0</v>
      </c>
      <c r="CJ179" s="53" t="n">
        <f aca="false">CI179</f>
        <v>0</v>
      </c>
      <c r="CK179" s="22"/>
      <c r="CL179" s="52"/>
      <c r="CM179" s="22" t="n">
        <v>0</v>
      </c>
      <c r="CN179" s="53" t="n">
        <f aca="false">CM179</f>
        <v>0</v>
      </c>
      <c r="CO179" s="26" t="n">
        <f aca="false">H179+J179+L179+N179+P179+R179+T179+V179+X179+Z179+AB179+AD179+AF179+AH179+AJ179+AL179+AN179+AP179+AR179+AT179+AV179+AX179+AZ179+BB179+BD179+BF179+BH179+BJ179+BL179+BN179+BP179+BR179+BT179+BV179+BX179+BZ179+CB179+CD179+CF179+CH179+CJ179+CL179+CN179</f>
        <v>29</v>
      </c>
    </row>
    <row r="180" customFormat="false" ht="45" hidden="false" customHeight="true" outlineLevel="0" collapsed="false">
      <c r="A180" s="7" t="n">
        <v>24</v>
      </c>
      <c r="B180" s="21" t="s">
        <v>743</v>
      </c>
      <c r="C180" s="42" t="s">
        <v>744</v>
      </c>
      <c r="D180" s="42" t="s">
        <v>745</v>
      </c>
      <c r="E180" s="21" t="s">
        <v>59</v>
      </c>
      <c r="F180" s="21" t="s">
        <v>64</v>
      </c>
      <c r="G180" s="22"/>
      <c r="H180" s="23"/>
      <c r="I180" s="22"/>
      <c r="J180" s="23"/>
      <c r="K180" s="50"/>
      <c r="L180" s="50"/>
      <c r="M180" s="50"/>
      <c r="N180" s="50"/>
      <c r="O180" s="50"/>
      <c r="P180" s="50"/>
      <c r="Q180" s="50"/>
      <c r="R180" s="50"/>
      <c r="S180" s="22" t="n">
        <v>0</v>
      </c>
      <c r="T180" s="23" t="n">
        <v>0</v>
      </c>
      <c r="U180" s="22" t="n">
        <v>0</v>
      </c>
      <c r="V180" s="23" t="n">
        <f aca="false">U180*2</f>
        <v>0</v>
      </c>
      <c r="W180" s="50"/>
      <c r="X180" s="50"/>
      <c r="Y180" s="50"/>
      <c r="Z180" s="50"/>
      <c r="AA180" s="12" t="n">
        <v>0.894</v>
      </c>
      <c r="AB180" s="11" t="n">
        <f aca="false">IF(AA180&lt;51%,0,IF(AA180&lt;61%,5,IF(AA180&lt;71%,7,9)))</f>
        <v>9</v>
      </c>
      <c r="AC180" s="24" t="n">
        <v>1</v>
      </c>
      <c r="AD180" s="23" t="n">
        <v>10</v>
      </c>
      <c r="AE180" s="51"/>
      <c r="AF180" s="11"/>
      <c r="AG180" s="51"/>
      <c r="AH180" s="11"/>
      <c r="AI180" s="12" t="n">
        <v>0</v>
      </c>
      <c r="AJ180" s="11" t="n">
        <f aca="false">IF(AI180&lt;100%,0,5)</f>
        <v>0</v>
      </c>
      <c r="AK180" s="22"/>
      <c r="AL180" s="23"/>
      <c r="AM180" s="51"/>
      <c r="AN180" s="11"/>
      <c r="AO180" s="51"/>
      <c r="AP180" s="11" t="n">
        <v>0.67</v>
      </c>
      <c r="AQ180" s="51"/>
      <c r="AR180" s="11"/>
      <c r="AS180" s="22" t="n">
        <v>0</v>
      </c>
      <c r="AT180" s="23" t="n">
        <v>0</v>
      </c>
      <c r="AU180" s="22" t="n">
        <v>0</v>
      </c>
      <c r="AV180" s="23"/>
      <c r="AW180" s="22"/>
      <c r="AX180" s="23"/>
      <c r="AY180" s="22"/>
      <c r="AZ180" s="23"/>
      <c r="BA180" s="22"/>
      <c r="BB180" s="23"/>
      <c r="BC180" s="22"/>
      <c r="BD180" s="23"/>
      <c r="BE180" s="22" t="n">
        <v>0</v>
      </c>
      <c r="BF180" s="23" t="n">
        <f aca="false">BE180*1</f>
        <v>0</v>
      </c>
      <c r="BG180" s="22" t="n">
        <v>0</v>
      </c>
      <c r="BH180" s="23" t="n">
        <f aca="false">BG180*1</f>
        <v>0</v>
      </c>
      <c r="BI180" s="22" t="n">
        <v>0</v>
      </c>
      <c r="BJ180" s="23" t="n">
        <f aca="false">BI180*2</f>
        <v>0</v>
      </c>
      <c r="BK180" s="22" t="n">
        <v>0</v>
      </c>
      <c r="BL180" s="23" t="n">
        <f aca="false">BK180*0.5</f>
        <v>0</v>
      </c>
      <c r="BM180" s="22" t="n">
        <v>0</v>
      </c>
      <c r="BN180" s="23" t="n">
        <v>0</v>
      </c>
      <c r="BO180" s="22"/>
      <c r="BP180" s="52"/>
      <c r="BQ180" s="22"/>
      <c r="BR180" s="52"/>
      <c r="BS180" s="22"/>
      <c r="BT180" s="23"/>
      <c r="BU180" s="22"/>
      <c r="BV180" s="52"/>
      <c r="BW180" s="22"/>
      <c r="BX180" s="23"/>
      <c r="BY180" s="22"/>
      <c r="BZ180" s="23"/>
      <c r="CA180" s="22"/>
      <c r="CB180" s="23"/>
      <c r="CC180" s="22"/>
      <c r="CD180" s="52"/>
      <c r="CE180" s="22"/>
      <c r="CF180" s="52"/>
      <c r="CG180" s="22"/>
      <c r="CH180" s="23"/>
      <c r="CI180" s="22" t="n">
        <v>0</v>
      </c>
      <c r="CJ180" s="53" t="n">
        <f aca="false">CI180</f>
        <v>0</v>
      </c>
      <c r="CK180" s="22"/>
      <c r="CL180" s="52"/>
      <c r="CM180" s="22" t="n">
        <v>0</v>
      </c>
      <c r="CN180" s="53" t="n">
        <f aca="false">CM180</f>
        <v>0</v>
      </c>
      <c r="CO180" s="26" t="n">
        <f aca="false">H180+J180+L180+N180+P180+R180+T180+V180+X180+Z180+AB180+AD180+AF180+AH180+AJ180+AL180+AN180+AP180+AR180+AT180+AV180+AX180+AZ180+BB180+BD180+BF180+BH180+BJ180+BL180+BN180+BP180+BR180+BT180+BV180+BX180+BZ180+CB180+CD180+CF180+CH180+CJ180+CL180+CN180</f>
        <v>19.67</v>
      </c>
    </row>
    <row r="181" customFormat="false" ht="45" hidden="false" customHeight="true" outlineLevel="0" collapsed="false">
      <c r="A181" s="39" t="n">
        <v>10</v>
      </c>
      <c r="B181" s="42" t="s">
        <v>746</v>
      </c>
      <c r="C181" s="42" t="s">
        <v>747</v>
      </c>
      <c r="D181" s="42" t="s">
        <v>748</v>
      </c>
      <c r="E181" s="42" t="s">
        <v>59</v>
      </c>
      <c r="F181" s="42" t="s">
        <v>60</v>
      </c>
      <c r="G181" s="22"/>
      <c r="H181" s="23"/>
      <c r="I181" s="22"/>
      <c r="J181" s="23"/>
      <c r="K181" s="50"/>
      <c r="L181" s="50"/>
      <c r="M181" s="50"/>
      <c r="N181" s="50"/>
      <c r="O181" s="50"/>
      <c r="P181" s="50"/>
      <c r="Q181" s="50"/>
      <c r="R181" s="50"/>
      <c r="S181" s="22" t="n">
        <v>0</v>
      </c>
      <c r="T181" s="23" t="n">
        <v>0</v>
      </c>
      <c r="U181" s="22" t="n">
        <v>0</v>
      </c>
      <c r="V181" s="23" t="n">
        <f aca="false">U181*2</f>
        <v>0</v>
      </c>
      <c r="W181" s="50"/>
      <c r="X181" s="50"/>
      <c r="Y181" s="50"/>
      <c r="Z181" s="50"/>
      <c r="AA181" s="12" t="n">
        <v>0</v>
      </c>
      <c r="AB181" s="11" t="n">
        <f aca="false">IF(AA181&lt;51%,0,IF(AA181&lt;61%,5,IF(AA181&lt;71%,7,9)))</f>
        <v>0</v>
      </c>
      <c r="AC181" s="24" t="n">
        <v>1</v>
      </c>
      <c r="AD181" s="23" t="n">
        <v>10</v>
      </c>
      <c r="AE181" s="51"/>
      <c r="AF181" s="11"/>
      <c r="AG181" s="51"/>
      <c r="AH181" s="11"/>
      <c r="AI181" s="12" t="n">
        <v>0</v>
      </c>
      <c r="AJ181" s="11" t="n">
        <f aca="false">IF(AI181&lt;100%,0,5)</f>
        <v>0</v>
      </c>
      <c r="AK181" s="22"/>
      <c r="AL181" s="23"/>
      <c r="AM181" s="51"/>
      <c r="AN181" s="11"/>
      <c r="AO181" s="51"/>
      <c r="AP181" s="11"/>
      <c r="AQ181" s="51"/>
      <c r="AR181" s="11"/>
      <c r="AS181" s="22" t="n">
        <v>0</v>
      </c>
      <c r="AT181" s="23" t="n">
        <v>0</v>
      </c>
      <c r="AU181" s="22" t="n">
        <v>0</v>
      </c>
      <c r="AV181" s="23"/>
      <c r="AW181" s="22"/>
      <c r="AX181" s="23"/>
      <c r="AY181" s="22"/>
      <c r="AZ181" s="23"/>
      <c r="BA181" s="22"/>
      <c r="BB181" s="23"/>
      <c r="BC181" s="22"/>
      <c r="BD181" s="23"/>
      <c r="BE181" s="22" t="n">
        <v>0</v>
      </c>
      <c r="BF181" s="23" t="n">
        <f aca="false">BE181*1</f>
        <v>0</v>
      </c>
      <c r="BG181" s="22" t="n">
        <v>0</v>
      </c>
      <c r="BH181" s="23" t="n">
        <f aca="false">BG181*1</f>
        <v>0</v>
      </c>
      <c r="BI181" s="22" t="n">
        <v>0</v>
      </c>
      <c r="BJ181" s="23" t="n">
        <f aca="false">BI181*2</f>
        <v>0</v>
      </c>
      <c r="BK181" s="22" t="n">
        <v>0</v>
      </c>
      <c r="BL181" s="23" t="n">
        <f aca="false">BK181*0.5</f>
        <v>0</v>
      </c>
      <c r="BM181" s="22" t="n">
        <v>0</v>
      </c>
      <c r="BN181" s="23" t="n">
        <v>0</v>
      </c>
      <c r="BO181" s="22"/>
      <c r="BP181" s="52"/>
      <c r="BQ181" s="22"/>
      <c r="BR181" s="52"/>
      <c r="BS181" s="22"/>
      <c r="BT181" s="23"/>
      <c r="BU181" s="22"/>
      <c r="BV181" s="52"/>
      <c r="BW181" s="22"/>
      <c r="BX181" s="23"/>
      <c r="BY181" s="22"/>
      <c r="BZ181" s="23"/>
      <c r="CA181" s="22"/>
      <c r="CB181" s="23"/>
      <c r="CC181" s="22"/>
      <c r="CD181" s="52"/>
      <c r="CE181" s="22"/>
      <c r="CF181" s="52"/>
      <c r="CG181" s="22"/>
      <c r="CH181" s="23"/>
      <c r="CI181" s="22" t="n">
        <v>0</v>
      </c>
      <c r="CJ181" s="23" t="n">
        <f aca="false">CI181</f>
        <v>0</v>
      </c>
      <c r="CK181" s="22"/>
      <c r="CL181" s="52"/>
      <c r="CM181" s="22" t="n">
        <v>0</v>
      </c>
      <c r="CN181" s="23" t="n">
        <f aca="false">CM181</f>
        <v>0</v>
      </c>
      <c r="CO181" s="26" t="n">
        <f aca="false">H181+J181+L181+N181+P181+R181+T181+V181+X181+Z181+AB181+AD181+AF181+AH181+AJ181+AL181+AN181+AP181+AR181+AT181+AV181+AX181+AZ181+BB181+BD181+BF181+BH181+BJ181+BL181+BN181+BP181+BR181+BT181+BV181+BX181+BZ181+CB181+CD181+CF181+CH181+CJ181+CL181+CN181</f>
        <v>10</v>
      </c>
    </row>
    <row r="182" customFormat="false" ht="45" hidden="false" customHeight="true" outlineLevel="0" collapsed="false">
      <c r="A182" s="39" t="n">
        <v>7</v>
      </c>
      <c r="B182" s="42" t="s">
        <v>749</v>
      </c>
      <c r="C182" s="42" t="s">
        <v>750</v>
      </c>
      <c r="D182" s="42" t="s">
        <v>751</v>
      </c>
      <c r="E182" s="42" t="s">
        <v>59</v>
      </c>
      <c r="F182" s="42" t="s">
        <v>60</v>
      </c>
      <c r="G182" s="22"/>
      <c r="H182" s="23"/>
      <c r="I182" s="22"/>
      <c r="J182" s="23"/>
      <c r="K182" s="50"/>
      <c r="L182" s="50"/>
      <c r="M182" s="50"/>
      <c r="N182" s="50"/>
      <c r="O182" s="50"/>
      <c r="P182" s="50"/>
      <c r="Q182" s="50"/>
      <c r="R182" s="50"/>
      <c r="S182" s="22" t="n">
        <v>0</v>
      </c>
      <c r="T182" s="23" t="n">
        <v>0</v>
      </c>
      <c r="U182" s="22" t="n">
        <v>0</v>
      </c>
      <c r="V182" s="23" t="n">
        <f aca="false">U182*2</f>
        <v>0</v>
      </c>
      <c r="W182" s="50"/>
      <c r="X182" s="50"/>
      <c r="Y182" s="50"/>
      <c r="Z182" s="50"/>
      <c r="AA182" s="12" t="n">
        <v>0.771</v>
      </c>
      <c r="AB182" s="11" t="n">
        <f aca="false">IF(AA182&lt;51%,0,IF(AA182&lt;61%,5,IF(AA182&lt;71%,7,9)))</f>
        <v>9</v>
      </c>
      <c r="AC182" s="24" t="n">
        <v>1</v>
      </c>
      <c r="AD182" s="23" t="n">
        <v>10</v>
      </c>
      <c r="AE182" s="51"/>
      <c r="AF182" s="11"/>
      <c r="AG182" s="51"/>
      <c r="AH182" s="11"/>
      <c r="AI182" s="12" t="n">
        <v>1</v>
      </c>
      <c r="AJ182" s="11" t="n">
        <f aca="false">IF(AI182&lt;100%,0,5)</f>
        <v>5</v>
      </c>
      <c r="AK182" s="22"/>
      <c r="AL182" s="23"/>
      <c r="AM182" s="51"/>
      <c r="AN182" s="11"/>
      <c r="AO182" s="51"/>
      <c r="AP182" s="11" t="n">
        <v>3</v>
      </c>
      <c r="AQ182" s="51"/>
      <c r="AR182" s="11"/>
      <c r="AS182" s="22" t="n">
        <v>0</v>
      </c>
      <c r="AT182" s="23" t="n">
        <v>0</v>
      </c>
      <c r="AU182" s="22" t="n">
        <v>0</v>
      </c>
      <c r="AV182" s="23"/>
      <c r="AW182" s="22"/>
      <c r="AX182" s="23"/>
      <c r="AY182" s="22"/>
      <c r="AZ182" s="23"/>
      <c r="BA182" s="22"/>
      <c r="BB182" s="23"/>
      <c r="BC182" s="22"/>
      <c r="BD182" s="23"/>
      <c r="BE182" s="22" t="n">
        <v>0</v>
      </c>
      <c r="BF182" s="23" t="n">
        <f aca="false">BE182*1</f>
        <v>0</v>
      </c>
      <c r="BG182" s="22" t="n">
        <v>0</v>
      </c>
      <c r="BH182" s="23" t="n">
        <f aca="false">BG182*1</f>
        <v>0</v>
      </c>
      <c r="BI182" s="22" t="n">
        <v>0</v>
      </c>
      <c r="BJ182" s="23" t="n">
        <f aca="false">BI182*2</f>
        <v>0</v>
      </c>
      <c r="BK182" s="22" t="n">
        <v>0</v>
      </c>
      <c r="BL182" s="23" t="n">
        <f aca="false">BK182*0.5</f>
        <v>0</v>
      </c>
      <c r="BM182" s="22" t="n">
        <v>0</v>
      </c>
      <c r="BN182" s="23" t="n">
        <v>0</v>
      </c>
      <c r="BO182" s="22"/>
      <c r="BP182" s="52"/>
      <c r="BQ182" s="22"/>
      <c r="BR182" s="52"/>
      <c r="BS182" s="22"/>
      <c r="BT182" s="23"/>
      <c r="BU182" s="22"/>
      <c r="BV182" s="52"/>
      <c r="BW182" s="22"/>
      <c r="BX182" s="23"/>
      <c r="BY182" s="22"/>
      <c r="BZ182" s="23"/>
      <c r="CA182" s="22"/>
      <c r="CB182" s="23"/>
      <c r="CC182" s="22"/>
      <c r="CD182" s="52"/>
      <c r="CE182" s="22"/>
      <c r="CF182" s="52"/>
      <c r="CG182" s="22"/>
      <c r="CH182" s="23"/>
      <c r="CI182" s="22" t="n">
        <v>0</v>
      </c>
      <c r="CJ182" s="23" t="n">
        <f aca="false">CI182</f>
        <v>0</v>
      </c>
      <c r="CK182" s="22"/>
      <c r="CL182" s="52"/>
      <c r="CM182" s="22" t="n">
        <v>0</v>
      </c>
      <c r="CN182" s="23" t="n">
        <f aca="false">CM182</f>
        <v>0</v>
      </c>
      <c r="CO182" s="26" t="n">
        <f aca="false">H182+J182+L182+N182+P182+R182+T182+V182+X182+Z182+AB182+AD182+AF182+AH182+AJ182+AL182+AN182+AP182+AR182+AT182+AV182+AX182+AZ182+BB182+BD182+BF182+BH182+BJ182+BL182+BN182+BP182+BR182+BT182+BV182+BX182+BZ182+CB182+CD182+CF182+CH182+CJ182+CL182+CN182</f>
        <v>27</v>
      </c>
    </row>
    <row r="183" customFormat="false" ht="45" hidden="false" customHeight="true" outlineLevel="0" collapsed="false">
      <c r="A183" s="7" t="n">
        <v>193</v>
      </c>
      <c r="B183" s="21" t="s">
        <v>752</v>
      </c>
      <c r="C183" s="42" t="s">
        <v>753</v>
      </c>
      <c r="D183" s="42" t="s">
        <v>754</v>
      </c>
      <c r="E183" s="21" t="s">
        <v>83</v>
      </c>
      <c r="F183" s="21" t="s">
        <v>125</v>
      </c>
      <c r="G183" s="22"/>
      <c r="H183" s="23"/>
      <c r="I183" s="22"/>
      <c r="J183" s="23"/>
      <c r="K183" s="50"/>
      <c r="L183" s="50"/>
      <c r="M183" s="50"/>
      <c r="N183" s="50"/>
      <c r="O183" s="50"/>
      <c r="P183" s="50"/>
      <c r="Q183" s="50"/>
      <c r="R183" s="50"/>
      <c r="S183" s="22" t="n">
        <v>0</v>
      </c>
      <c r="T183" s="23" t="n">
        <v>0</v>
      </c>
      <c r="U183" s="22" t="n">
        <v>0</v>
      </c>
      <c r="V183" s="23" t="n">
        <f aca="false">U183*2</f>
        <v>0</v>
      </c>
      <c r="W183" s="50"/>
      <c r="X183" s="50"/>
      <c r="Y183" s="50"/>
      <c r="Z183" s="50"/>
      <c r="AA183" s="12" t="n">
        <v>0.798</v>
      </c>
      <c r="AB183" s="11" t="n">
        <f aca="false">IF(AA183&lt;51%,0,IF(AA183&lt;61%,5,IF(AA183&lt;71%,7,9)))</f>
        <v>9</v>
      </c>
      <c r="AC183" s="24" t="n">
        <v>1</v>
      </c>
      <c r="AD183" s="23" t="n">
        <v>10</v>
      </c>
      <c r="AE183" s="51" t="s">
        <v>755</v>
      </c>
      <c r="AF183" s="11" t="n">
        <v>45.4</v>
      </c>
      <c r="AG183" s="51"/>
      <c r="AH183" s="11"/>
      <c r="AI183" s="12" t="n">
        <v>0</v>
      </c>
      <c r="AJ183" s="11" t="n">
        <f aca="false">IF(AI183&lt;100%,0,5)</f>
        <v>0</v>
      </c>
      <c r="AK183" s="22"/>
      <c r="AL183" s="23"/>
      <c r="AM183" s="51"/>
      <c r="AN183" s="11" t="n">
        <v>5</v>
      </c>
      <c r="AO183" s="51"/>
      <c r="AP183" s="11" t="n">
        <v>2.5</v>
      </c>
      <c r="AQ183" s="51"/>
      <c r="AR183" s="11"/>
      <c r="AS183" s="22" t="n">
        <v>0</v>
      </c>
      <c r="AT183" s="23" t="n">
        <v>0</v>
      </c>
      <c r="AU183" s="22" t="n">
        <v>0</v>
      </c>
      <c r="AV183" s="23"/>
      <c r="AW183" s="22"/>
      <c r="AX183" s="23"/>
      <c r="AY183" s="22"/>
      <c r="AZ183" s="23"/>
      <c r="BA183" s="22"/>
      <c r="BB183" s="23"/>
      <c r="BC183" s="22"/>
      <c r="BD183" s="23"/>
      <c r="BE183" s="22" t="n">
        <v>0</v>
      </c>
      <c r="BF183" s="23" t="n">
        <f aca="false">BE183*1</f>
        <v>0</v>
      </c>
      <c r="BG183" s="22" t="n">
        <v>0</v>
      </c>
      <c r="BH183" s="23" t="n">
        <f aca="false">BG183*1</f>
        <v>0</v>
      </c>
      <c r="BI183" s="22" t="n">
        <v>0</v>
      </c>
      <c r="BJ183" s="23" t="n">
        <f aca="false">BI183*2</f>
        <v>0</v>
      </c>
      <c r="BK183" s="22" t="n">
        <v>0</v>
      </c>
      <c r="BL183" s="23" t="n">
        <f aca="false">BK183*0.5</f>
        <v>0</v>
      </c>
      <c r="BM183" s="22" t="n">
        <v>0</v>
      </c>
      <c r="BN183" s="23" t="n">
        <v>0</v>
      </c>
      <c r="BO183" s="22"/>
      <c r="BP183" s="52"/>
      <c r="BQ183" s="22"/>
      <c r="BR183" s="52"/>
      <c r="BS183" s="22"/>
      <c r="BT183" s="23"/>
      <c r="BU183" s="22"/>
      <c r="BV183" s="52"/>
      <c r="BW183" s="22"/>
      <c r="BX183" s="23"/>
      <c r="BY183" s="22"/>
      <c r="BZ183" s="23"/>
      <c r="CA183" s="22"/>
      <c r="CB183" s="23"/>
      <c r="CC183" s="22"/>
      <c r="CD183" s="52"/>
      <c r="CE183" s="22"/>
      <c r="CF183" s="52"/>
      <c r="CG183" s="22"/>
      <c r="CH183" s="23"/>
      <c r="CI183" s="22" t="n">
        <v>0</v>
      </c>
      <c r="CJ183" s="53" t="n">
        <f aca="false">CI183</f>
        <v>0</v>
      </c>
      <c r="CK183" s="22"/>
      <c r="CL183" s="52"/>
      <c r="CM183" s="22" t="n">
        <v>0</v>
      </c>
      <c r="CN183" s="53" t="n">
        <f aca="false">CM183</f>
        <v>0</v>
      </c>
      <c r="CO183" s="26" t="n">
        <f aca="false">H183+J183+L183+N183+P183+R183+T183+V183+X183+Z183+AB183+AD183+AF183+AH183+AJ183+AL183+AN183+AP183+AR183+AT183+AV183+AX183+AZ183+BB183+BD183+BF183+BH183+BJ183+BL183+BN183+BP183+BR183+BT183+BV183+BX183+BZ183+CB183+CD183+CF183+CH183+CJ183+CL183+CN183</f>
        <v>71.9</v>
      </c>
    </row>
    <row r="184" customFormat="false" ht="45" hidden="false" customHeight="true" outlineLevel="0" collapsed="false">
      <c r="A184" s="7" t="n">
        <v>59</v>
      </c>
      <c r="B184" s="21" t="s">
        <v>756</v>
      </c>
      <c r="C184" s="42" t="s">
        <v>77</v>
      </c>
      <c r="D184" s="42" t="s">
        <v>78</v>
      </c>
      <c r="E184" s="21" t="s">
        <v>59</v>
      </c>
      <c r="F184" s="21" t="s">
        <v>79</v>
      </c>
      <c r="G184" s="22"/>
      <c r="H184" s="23"/>
      <c r="I184" s="22"/>
      <c r="J184" s="23" t="n">
        <v>2</v>
      </c>
      <c r="K184" s="50"/>
      <c r="L184" s="50"/>
      <c r="M184" s="50"/>
      <c r="N184" s="50"/>
      <c r="O184" s="50"/>
      <c r="P184" s="50"/>
      <c r="Q184" s="50"/>
      <c r="R184" s="50"/>
      <c r="S184" s="22" t="n">
        <v>0</v>
      </c>
      <c r="T184" s="23" t="n">
        <v>0</v>
      </c>
      <c r="U184" s="22" t="n">
        <v>0</v>
      </c>
      <c r="V184" s="23" t="n">
        <f aca="false">U184*2</f>
        <v>0</v>
      </c>
      <c r="W184" s="50"/>
      <c r="X184" s="50"/>
      <c r="Y184" s="50"/>
      <c r="Z184" s="50"/>
      <c r="AA184" s="12" t="n">
        <v>0.984</v>
      </c>
      <c r="AB184" s="11" t="n">
        <f aca="false">IF(AA184&lt;51%,0,IF(AA184&lt;61%,5,IF(AA184&lt;71%,7,9)))</f>
        <v>9</v>
      </c>
      <c r="AC184" s="24" t="n">
        <v>1</v>
      </c>
      <c r="AD184" s="23" t="n">
        <v>10</v>
      </c>
      <c r="AE184" s="51" t="s">
        <v>372</v>
      </c>
      <c r="AF184" s="11" t="n">
        <v>11.6</v>
      </c>
      <c r="AG184" s="51"/>
      <c r="AH184" s="11"/>
      <c r="AI184" s="12" t="n">
        <v>0</v>
      </c>
      <c r="AJ184" s="11" t="n">
        <f aca="false">IF(AI184&lt;100%,0,5)</f>
        <v>0</v>
      </c>
      <c r="AK184" s="22"/>
      <c r="AL184" s="23"/>
      <c r="AM184" s="51"/>
      <c r="AN184" s="11" t="n">
        <v>10</v>
      </c>
      <c r="AO184" s="51"/>
      <c r="AP184" s="11" t="n">
        <v>5.67</v>
      </c>
      <c r="AQ184" s="51"/>
      <c r="AR184" s="11"/>
      <c r="AS184" s="22" t="n">
        <v>0</v>
      </c>
      <c r="AT184" s="23" t="n">
        <v>0</v>
      </c>
      <c r="AU184" s="22" t="n">
        <v>0</v>
      </c>
      <c r="AV184" s="23"/>
      <c r="AW184" s="22"/>
      <c r="AX184" s="23"/>
      <c r="AY184" s="22"/>
      <c r="AZ184" s="23"/>
      <c r="BA184" s="22"/>
      <c r="BB184" s="23"/>
      <c r="BC184" s="22"/>
      <c r="BD184" s="23"/>
      <c r="BE184" s="22" t="n">
        <v>1</v>
      </c>
      <c r="BF184" s="23" t="n">
        <f aca="false">BE184*1</f>
        <v>1</v>
      </c>
      <c r="BG184" s="22" t="n">
        <v>3</v>
      </c>
      <c r="BH184" s="23" t="n">
        <f aca="false">BG184*1</f>
        <v>3</v>
      </c>
      <c r="BI184" s="22" t="n">
        <v>0</v>
      </c>
      <c r="BJ184" s="23" t="n">
        <f aca="false">BI184*2</f>
        <v>0</v>
      </c>
      <c r="BK184" s="22" t="n">
        <v>0</v>
      </c>
      <c r="BL184" s="23" t="n">
        <f aca="false">BK184*0.5</f>
        <v>0</v>
      </c>
      <c r="BM184" s="22" t="n">
        <v>0</v>
      </c>
      <c r="BN184" s="23" t="n">
        <v>0</v>
      </c>
      <c r="BO184" s="22"/>
      <c r="BP184" s="52"/>
      <c r="BQ184" s="22"/>
      <c r="BR184" s="52"/>
      <c r="BS184" s="22"/>
      <c r="BT184" s="23"/>
      <c r="BU184" s="22"/>
      <c r="BV184" s="52"/>
      <c r="BW184" s="59"/>
      <c r="BX184" s="23" t="n">
        <v>2</v>
      </c>
      <c r="BY184" s="55"/>
      <c r="BZ184" s="23" t="n">
        <v>2</v>
      </c>
      <c r="CA184" s="22"/>
      <c r="CB184" s="23" t="n">
        <v>3</v>
      </c>
      <c r="CC184" s="22"/>
      <c r="CD184" s="52"/>
      <c r="CE184" s="22"/>
      <c r="CF184" s="52"/>
      <c r="CG184" s="22"/>
      <c r="CH184" s="23"/>
      <c r="CI184" s="22" t="n">
        <v>0</v>
      </c>
      <c r="CJ184" s="53" t="n">
        <f aca="false">CI184</f>
        <v>0</v>
      </c>
      <c r="CK184" s="22"/>
      <c r="CL184" s="52"/>
      <c r="CM184" s="22" t="n">
        <v>0</v>
      </c>
      <c r="CN184" s="53" t="n">
        <f aca="false">CM184</f>
        <v>0</v>
      </c>
      <c r="CO184" s="26" t="n">
        <f aca="false">H184+J184+L184+N184+P184+R184+T184+V184+X184+Z184+AB184+AD184+AF184+AH184+AJ184+AL184+AN184+AP184+AR184+AT184+AV184+AX184+AZ184+BB184+BD184+BF184+BH184+BJ184+BL184+BN184+BP184+BR184+BT184+BV184+BX184+BZ184+CB184+CD184+CF184+CH184+CJ184+CL184+CN184</f>
        <v>59.27</v>
      </c>
    </row>
    <row r="185" customFormat="false" ht="45" hidden="false" customHeight="true" outlineLevel="0" collapsed="false">
      <c r="A185" s="7" t="n">
        <v>215</v>
      </c>
      <c r="B185" s="21" t="s">
        <v>757</v>
      </c>
      <c r="C185" s="42" t="s">
        <v>131</v>
      </c>
      <c r="D185" s="42" t="s">
        <v>132</v>
      </c>
      <c r="E185" s="21" t="s">
        <v>83</v>
      </c>
      <c r="F185" s="21" t="s">
        <v>133</v>
      </c>
      <c r="G185" s="22"/>
      <c r="H185" s="23"/>
      <c r="I185" s="22"/>
      <c r="J185" s="23"/>
      <c r="K185" s="50"/>
      <c r="L185" s="50"/>
      <c r="M185" s="50"/>
      <c r="N185" s="50"/>
      <c r="O185" s="50"/>
      <c r="P185" s="50"/>
      <c r="Q185" s="50"/>
      <c r="R185" s="50"/>
      <c r="S185" s="22" t="n">
        <v>0</v>
      </c>
      <c r="T185" s="23" t="n">
        <v>0</v>
      </c>
      <c r="U185" s="22" t="n">
        <v>0</v>
      </c>
      <c r="V185" s="23" t="n">
        <f aca="false">U185*2</f>
        <v>0</v>
      </c>
      <c r="W185" s="50"/>
      <c r="X185" s="50"/>
      <c r="Y185" s="50"/>
      <c r="Z185" s="50"/>
      <c r="AA185" s="12" t="n">
        <v>0.88</v>
      </c>
      <c r="AB185" s="11" t="n">
        <f aca="false">IF(AA185&lt;51%,0,IF(AA185&lt;61%,5,IF(AA185&lt;71%,7,9)))</f>
        <v>9</v>
      </c>
      <c r="AC185" s="24" t="n">
        <v>1</v>
      </c>
      <c r="AD185" s="23" t="n">
        <v>10</v>
      </c>
      <c r="AE185" s="51" t="s">
        <v>758</v>
      </c>
      <c r="AF185" s="11" t="n">
        <v>10.2</v>
      </c>
      <c r="AG185" s="51"/>
      <c r="AH185" s="11"/>
      <c r="AI185" s="12" t="n">
        <v>0</v>
      </c>
      <c r="AJ185" s="11" t="n">
        <f aca="false">IF(AI185&lt;100%,0,5)</f>
        <v>0</v>
      </c>
      <c r="AK185" s="22"/>
      <c r="AL185" s="23"/>
      <c r="AM185" s="51"/>
      <c r="AN185" s="11"/>
      <c r="AO185" s="51"/>
      <c r="AP185" s="11" t="n">
        <v>4</v>
      </c>
      <c r="AQ185" s="51"/>
      <c r="AR185" s="11"/>
      <c r="AS185" s="22" t="n">
        <v>0</v>
      </c>
      <c r="AT185" s="23" t="n">
        <v>0</v>
      </c>
      <c r="AU185" s="22" t="n">
        <v>0</v>
      </c>
      <c r="AV185" s="23"/>
      <c r="AW185" s="22"/>
      <c r="AX185" s="23"/>
      <c r="AY185" s="22"/>
      <c r="AZ185" s="23"/>
      <c r="BA185" s="22"/>
      <c r="BB185" s="23"/>
      <c r="BC185" s="22"/>
      <c r="BD185" s="23"/>
      <c r="BE185" s="22" t="n">
        <v>0</v>
      </c>
      <c r="BF185" s="23" t="n">
        <f aca="false">BE185*1</f>
        <v>0</v>
      </c>
      <c r="BG185" s="22" t="n">
        <v>1</v>
      </c>
      <c r="BH185" s="23" t="n">
        <f aca="false">BG185*1</f>
        <v>1</v>
      </c>
      <c r="BI185" s="22" t="n">
        <v>0</v>
      </c>
      <c r="BJ185" s="23" t="n">
        <f aca="false">BI185*2</f>
        <v>0</v>
      </c>
      <c r="BK185" s="22" t="n">
        <v>0</v>
      </c>
      <c r="BL185" s="23" t="n">
        <f aca="false">BK185*0.5</f>
        <v>0</v>
      </c>
      <c r="BM185" s="22" t="n">
        <v>0</v>
      </c>
      <c r="BN185" s="23" t="n">
        <v>0</v>
      </c>
      <c r="BO185" s="22"/>
      <c r="BP185" s="52"/>
      <c r="BQ185" s="22"/>
      <c r="BR185" s="52"/>
      <c r="BS185" s="22"/>
      <c r="BT185" s="23" t="n">
        <v>12</v>
      </c>
      <c r="BU185" s="22"/>
      <c r="BV185" s="52"/>
      <c r="BW185" s="59"/>
      <c r="BX185" s="23" t="n">
        <v>4</v>
      </c>
      <c r="BY185" s="22"/>
      <c r="BZ185" s="52"/>
      <c r="CA185" s="55"/>
      <c r="CB185" s="23" t="n">
        <v>4</v>
      </c>
      <c r="CC185" s="22"/>
      <c r="CD185" s="52"/>
      <c r="CE185" s="22"/>
      <c r="CF185" s="52"/>
      <c r="CG185" s="22"/>
      <c r="CH185" s="23"/>
      <c r="CI185" s="22" t="n">
        <v>0</v>
      </c>
      <c r="CJ185" s="53" t="n">
        <f aca="false">CI185</f>
        <v>0</v>
      </c>
      <c r="CK185" s="22"/>
      <c r="CL185" s="23" t="n">
        <v>6</v>
      </c>
      <c r="CM185" s="22" t="n">
        <v>0</v>
      </c>
      <c r="CN185" s="53" t="n">
        <f aca="false">CM185</f>
        <v>0</v>
      </c>
      <c r="CO185" s="26" t="n">
        <f aca="false">H185+J185+L185+N185+P185+R185+T185+V185+X185+Z185+AB185+AD185+AF185+AH185+AJ185+AL185+AN185+AP185+AR185+AT185+AV185+AX185+AZ185+BB185+BD185+BF185+BH185+BJ185+BL185+BN185+BP185+BR185+BT185+BV185+BX185+BZ185+CB185+CD185+CF185+CH185+CJ185+CL185+CN185</f>
        <v>60.2</v>
      </c>
    </row>
    <row r="186" customFormat="false" ht="45" hidden="false" customHeight="true" outlineLevel="0" collapsed="false">
      <c r="A186" s="7" t="n">
        <v>119</v>
      </c>
      <c r="B186" s="21" t="s">
        <v>759</v>
      </c>
      <c r="C186" s="42" t="s">
        <v>760</v>
      </c>
      <c r="D186" s="42" t="s">
        <v>761</v>
      </c>
      <c r="E186" s="21" t="s">
        <v>68</v>
      </c>
      <c r="F186" s="21" t="s">
        <v>102</v>
      </c>
      <c r="G186" s="22"/>
      <c r="H186" s="23"/>
      <c r="I186" s="22"/>
      <c r="J186" s="23"/>
      <c r="K186" s="50"/>
      <c r="L186" s="57"/>
      <c r="M186" s="50"/>
      <c r="N186" s="57"/>
      <c r="O186" s="50"/>
      <c r="P186" s="50"/>
      <c r="Q186" s="50"/>
      <c r="R186" s="50"/>
      <c r="S186" s="22" t="n">
        <v>0</v>
      </c>
      <c r="T186" s="23" t="n">
        <v>0</v>
      </c>
      <c r="U186" s="22" t="n">
        <v>0</v>
      </c>
      <c r="V186" s="23" t="n">
        <f aca="false">U186*2</f>
        <v>0</v>
      </c>
      <c r="W186" s="50"/>
      <c r="X186" s="50"/>
      <c r="Y186" s="50"/>
      <c r="Z186" s="50"/>
      <c r="AA186" s="12" t="n">
        <v>0.87</v>
      </c>
      <c r="AB186" s="11" t="n">
        <f aca="false">IF(AA186&lt;51%,0,IF(AA186&lt;61%,5,IF(AA186&lt;71%,7,9)))</f>
        <v>9</v>
      </c>
      <c r="AC186" s="24" t="n">
        <v>1</v>
      </c>
      <c r="AD186" s="54" t="n">
        <v>10</v>
      </c>
      <c r="AE186" s="51" t="s">
        <v>556</v>
      </c>
      <c r="AF186" s="11" t="n">
        <v>4.73</v>
      </c>
      <c r="AG186" s="51"/>
      <c r="AH186" s="11"/>
      <c r="AI186" s="12" t="n">
        <v>1</v>
      </c>
      <c r="AJ186" s="11" t="n">
        <f aca="false">IF(AI186&lt;100%,0,5)</f>
        <v>5</v>
      </c>
      <c r="AK186" s="22"/>
      <c r="AL186" s="23"/>
      <c r="AM186" s="51"/>
      <c r="AN186" s="11"/>
      <c r="AO186" s="51"/>
      <c r="AP186" s="11"/>
      <c r="AQ186" s="51"/>
      <c r="AR186" s="11"/>
      <c r="AS186" s="22" t="n">
        <v>0</v>
      </c>
      <c r="AT186" s="23" t="n">
        <v>0</v>
      </c>
      <c r="AU186" s="22" t="n">
        <v>0</v>
      </c>
      <c r="AV186" s="23"/>
      <c r="AW186" s="22"/>
      <c r="AX186" s="23"/>
      <c r="AY186" s="22"/>
      <c r="AZ186" s="23"/>
      <c r="BA186" s="22"/>
      <c r="BB186" s="23"/>
      <c r="BC186" s="22"/>
      <c r="BD186" s="23"/>
      <c r="BE186" s="22" t="n">
        <v>2</v>
      </c>
      <c r="BF186" s="23" t="n">
        <f aca="false">BE186*1</f>
        <v>2</v>
      </c>
      <c r="BG186" s="22" t="n">
        <v>0</v>
      </c>
      <c r="BH186" s="23" t="n">
        <f aca="false">BG186*1</f>
        <v>0</v>
      </c>
      <c r="BI186" s="22" t="n">
        <v>1</v>
      </c>
      <c r="BJ186" s="23" t="n">
        <f aca="false">BI186*2</f>
        <v>2</v>
      </c>
      <c r="BK186" s="22" t="n">
        <v>0</v>
      </c>
      <c r="BL186" s="23" t="n">
        <f aca="false">BK186*0.5</f>
        <v>0</v>
      </c>
      <c r="BM186" s="22" t="n">
        <v>0</v>
      </c>
      <c r="BN186" s="23" t="n">
        <v>0</v>
      </c>
      <c r="BO186" s="22"/>
      <c r="BP186" s="52"/>
      <c r="BQ186" s="22"/>
      <c r="BR186" s="52"/>
      <c r="BS186" s="22"/>
      <c r="BT186" s="23"/>
      <c r="BU186" s="22"/>
      <c r="BV186" s="52"/>
      <c r="BW186" s="22"/>
      <c r="BX186" s="23"/>
      <c r="BY186" s="55"/>
      <c r="BZ186" s="23" t="n">
        <v>2</v>
      </c>
      <c r="CA186" s="22"/>
      <c r="CB186" s="23"/>
      <c r="CC186" s="22"/>
      <c r="CD186" s="52"/>
      <c r="CE186" s="55"/>
      <c r="CF186" s="23" t="n">
        <v>20</v>
      </c>
      <c r="CG186" s="22" t="s">
        <v>468</v>
      </c>
      <c r="CH186" s="23" t="n">
        <f aca="false">1*8+2*4</f>
        <v>16</v>
      </c>
      <c r="CI186" s="22" t="n">
        <v>0</v>
      </c>
      <c r="CJ186" s="23" t="n">
        <f aca="false">CI186</f>
        <v>0</v>
      </c>
      <c r="CK186" s="22"/>
      <c r="CL186" s="52"/>
      <c r="CM186" s="22" t="n">
        <v>0</v>
      </c>
      <c r="CN186" s="53" t="n">
        <f aca="false">CM186</f>
        <v>0</v>
      </c>
      <c r="CO186" s="26" t="n">
        <f aca="false">H186+J186+L186+N186+P186+R186+T186+V186+X186+Z186+AB186+AD186+AF186+AH186+AJ186+AL186+AN186+AP186+AR186+AT186+AV186+AX186+AZ186+BB186+BD186+BF186+BH186+BJ186+BL186+BN186+BP186+BR186+BT186+BV186+BX186+BZ186+CB186+CD186+CF186+CH186+CJ186+CL186+CN186</f>
        <v>70.73</v>
      </c>
    </row>
    <row r="187" customFormat="false" ht="45" hidden="false" customHeight="true" outlineLevel="0" collapsed="false">
      <c r="A187" s="7" t="n">
        <v>28</v>
      </c>
      <c r="B187" s="21" t="s">
        <v>762</v>
      </c>
      <c r="C187" s="42" t="s">
        <v>763</v>
      </c>
      <c r="D187" s="42" t="s">
        <v>764</v>
      </c>
      <c r="E187" s="21" t="s">
        <v>59</v>
      </c>
      <c r="F187" s="21" t="s">
        <v>64</v>
      </c>
      <c r="G187" s="22"/>
      <c r="H187" s="23"/>
      <c r="I187" s="22"/>
      <c r="J187" s="23"/>
      <c r="K187" s="50"/>
      <c r="L187" s="50"/>
      <c r="M187" s="50"/>
      <c r="N187" s="50"/>
      <c r="O187" s="50"/>
      <c r="P187" s="50"/>
      <c r="Q187" s="50"/>
      <c r="R187" s="50"/>
      <c r="S187" s="22" t="n">
        <v>0</v>
      </c>
      <c r="T187" s="23" t="n">
        <v>0</v>
      </c>
      <c r="U187" s="22" t="n">
        <v>0</v>
      </c>
      <c r="V187" s="23" t="n">
        <f aca="false">U187*2</f>
        <v>0</v>
      </c>
      <c r="W187" s="50"/>
      <c r="X187" s="50"/>
      <c r="Y187" s="50"/>
      <c r="Z187" s="50"/>
      <c r="AA187" s="12" t="n">
        <v>0.716</v>
      </c>
      <c r="AB187" s="11" t="n">
        <f aca="false">IF(AA187&lt;51%,0,IF(AA187&lt;61%,5,IF(AA187&lt;71%,7,9)))</f>
        <v>9</v>
      </c>
      <c r="AC187" s="24" t="n">
        <v>1</v>
      </c>
      <c r="AD187" s="54" t="n">
        <v>10</v>
      </c>
      <c r="AE187" s="51" t="s">
        <v>765</v>
      </c>
      <c r="AF187" s="11" t="n">
        <v>13.27</v>
      </c>
      <c r="AG187" s="51"/>
      <c r="AH187" s="11"/>
      <c r="AI187" s="12" t="n">
        <v>0</v>
      </c>
      <c r="AJ187" s="11" t="n">
        <f aca="false">IF(AI187&lt;100%,0,5)</f>
        <v>0</v>
      </c>
      <c r="AK187" s="22"/>
      <c r="AL187" s="23"/>
      <c r="AM187" s="51"/>
      <c r="AN187" s="11"/>
      <c r="AO187" s="51"/>
      <c r="AP187" s="11"/>
      <c r="AQ187" s="51"/>
      <c r="AR187" s="11"/>
      <c r="AS187" s="22" t="n">
        <v>0</v>
      </c>
      <c r="AT187" s="23" t="n">
        <v>0</v>
      </c>
      <c r="AU187" s="22" t="n">
        <v>0</v>
      </c>
      <c r="AV187" s="23"/>
      <c r="AW187" s="22"/>
      <c r="AX187" s="23"/>
      <c r="AY187" s="22"/>
      <c r="AZ187" s="23"/>
      <c r="BA187" s="22"/>
      <c r="BB187" s="23"/>
      <c r="BC187" s="22"/>
      <c r="BD187" s="23"/>
      <c r="BE187" s="22" t="n">
        <v>2</v>
      </c>
      <c r="BF187" s="23" t="n">
        <f aca="false">BE187*1</f>
        <v>2</v>
      </c>
      <c r="BG187" s="22" t="n">
        <v>0</v>
      </c>
      <c r="BH187" s="23" t="n">
        <f aca="false">BG187*1</f>
        <v>0</v>
      </c>
      <c r="BI187" s="22" t="n">
        <v>0</v>
      </c>
      <c r="BJ187" s="23" t="n">
        <f aca="false">BI187*2</f>
        <v>0</v>
      </c>
      <c r="BK187" s="22" t="n">
        <v>0</v>
      </c>
      <c r="BL187" s="23" t="n">
        <f aca="false">BK187*0.5</f>
        <v>0</v>
      </c>
      <c r="BM187" s="22" t="n">
        <v>0</v>
      </c>
      <c r="BN187" s="23" t="n">
        <v>0</v>
      </c>
      <c r="BO187" s="22"/>
      <c r="BP187" s="52"/>
      <c r="BQ187" s="22"/>
      <c r="BR187" s="52"/>
      <c r="BS187" s="22"/>
      <c r="BT187" s="23"/>
      <c r="BU187" s="22"/>
      <c r="BV187" s="52"/>
      <c r="BW187" s="22"/>
      <c r="BX187" s="23"/>
      <c r="BY187" s="22"/>
      <c r="BZ187" s="52"/>
      <c r="CA187" s="22"/>
      <c r="CB187" s="23"/>
      <c r="CC187" s="22"/>
      <c r="CD187" s="52"/>
      <c r="CE187" s="22"/>
      <c r="CF187" s="52"/>
      <c r="CG187" s="22"/>
      <c r="CH187" s="23"/>
      <c r="CI187" s="22" t="n">
        <v>0</v>
      </c>
      <c r="CJ187" s="53" t="n">
        <f aca="false">CI187</f>
        <v>0</v>
      </c>
      <c r="CK187" s="22"/>
      <c r="CL187" s="52"/>
      <c r="CM187" s="22" t="n">
        <v>0</v>
      </c>
      <c r="CN187" s="53" t="n">
        <f aca="false">CM187</f>
        <v>0</v>
      </c>
      <c r="CO187" s="26" t="n">
        <f aca="false">H187+J187+L187+N187+P187+R187+T187+V187+X187+Z187+AB187+AD187+AF187+AH187+AJ187+AL187+AN187+AP187+AR187+AT187+AV187+AX187+AZ187+BB187+BD187+BF187+BH187+BJ187+BL187+BN187+BP187+BR187+BT187+BV187+BX187+BZ187+CB187+CD187+CF187+CH187+CJ187+CL187+CN187</f>
        <v>34.27</v>
      </c>
    </row>
    <row r="188" customFormat="false" ht="45" hidden="false" customHeight="true" outlineLevel="0" collapsed="false">
      <c r="A188" s="7" t="n">
        <v>261</v>
      </c>
      <c r="B188" s="21" t="s">
        <v>766</v>
      </c>
      <c r="C188" s="42" t="s">
        <v>767</v>
      </c>
      <c r="D188" s="42" t="s">
        <v>768</v>
      </c>
      <c r="E188" s="21" t="s">
        <v>59</v>
      </c>
      <c r="F188" s="21" t="s">
        <v>145</v>
      </c>
      <c r="G188" s="22"/>
      <c r="H188" s="23"/>
      <c r="I188" s="22"/>
      <c r="J188" s="23"/>
      <c r="K188" s="50"/>
      <c r="L188" s="50"/>
      <c r="M188" s="50"/>
      <c r="N188" s="50"/>
      <c r="O188" s="50"/>
      <c r="P188" s="50"/>
      <c r="Q188" s="50"/>
      <c r="R188" s="50"/>
      <c r="S188" s="22" t="n">
        <v>3</v>
      </c>
      <c r="T188" s="23" t="n">
        <v>30</v>
      </c>
      <c r="U188" s="22" t="n">
        <v>0</v>
      </c>
      <c r="V188" s="23" t="n">
        <f aca="false">U188*2</f>
        <v>0</v>
      </c>
      <c r="W188" s="50"/>
      <c r="X188" s="50"/>
      <c r="Y188" s="50"/>
      <c r="Z188" s="50"/>
      <c r="AA188" s="12" t="n">
        <v>0.577</v>
      </c>
      <c r="AB188" s="11" t="n">
        <f aca="false">IF(AA188&lt;51%,0,IF(AA188&lt;61%,5,IF(AA188&lt;71%,7,9)))</f>
        <v>5</v>
      </c>
      <c r="AC188" s="24" t="n">
        <v>1</v>
      </c>
      <c r="AD188" s="54" t="n">
        <v>10</v>
      </c>
      <c r="AE188" s="51" t="s">
        <v>769</v>
      </c>
      <c r="AF188" s="11" t="n">
        <v>4.4</v>
      </c>
      <c r="AG188" s="51"/>
      <c r="AH188" s="11"/>
      <c r="AI188" s="12" t="n">
        <v>1</v>
      </c>
      <c r="AJ188" s="11" t="n">
        <f aca="false">IF(AI188&lt;100%,0,5)</f>
        <v>5</v>
      </c>
      <c r="AK188" s="22"/>
      <c r="AL188" s="23"/>
      <c r="AM188" s="51"/>
      <c r="AN188" s="11"/>
      <c r="AO188" s="51"/>
      <c r="AP188" s="11" t="n">
        <v>2</v>
      </c>
      <c r="AQ188" s="51"/>
      <c r="AR188" s="11"/>
      <c r="AS188" s="22" t="n">
        <v>0</v>
      </c>
      <c r="AT188" s="23" t="n">
        <v>0</v>
      </c>
      <c r="AU188" s="22" t="n">
        <v>585960</v>
      </c>
      <c r="AV188" s="23" t="n">
        <v>10</v>
      </c>
      <c r="AW188" s="22"/>
      <c r="AX188" s="23" t="n">
        <v>4</v>
      </c>
      <c r="AY188" s="22" t="s">
        <v>269</v>
      </c>
      <c r="AZ188" s="23" t="n">
        <f aca="false">1*3</f>
        <v>3</v>
      </c>
      <c r="BA188" s="22"/>
      <c r="BB188" s="23"/>
      <c r="BC188" s="22"/>
      <c r="BD188" s="23"/>
      <c r="BE188" s="22" t="n">
        <v>8</v>
      </c>
      <c r="BF188" s="23" t="n">
        <f aca="false">BE188*1</f>
        <v>8</v>
      </c>
      <c r="BG188" s="22" t="n">
        <v>0</v>
      </c>
      <c r="BH188" s="23" t="n">
        <f aca="false">BG188*1</f>
        <v>0</v>
      </c>
      <c r="BI188" s="22" t="n">
        <v>5</v>
      </c>
      <c r="BJ188" s="23" t="n">
        <f aca="false">BI188*2</f>
        <v>10</v>
      </c>
      <c r="BK188" s="22" t="n">
        <v>2</v>
      </c>
      <c r="BL188" s="23" t="n">
        <f aca="false">BK188*0.5</f>
        <v>1</v>
      </c>
      <c r="BM188" s="22" t="n">
        <v>0</v>
      </c>
      <c r="BN188" s="23" t="n">
        <v>0</v>
      </c>
      <c r="BO188" s="22"/>
      <c r="BP188" s="52"/>
      <c r="BQ188" s="22"/>
      <c r="BR188" s="52"/>
      <c r="BS188" s="22"/>
      <c r="BT188" s="23"/>
      <c r="BU188" s="22"/>
      <c r="BV188" s="52"/>
      <c r="BW188" s="59"/>
      <c r="BX188" s="23" t="n">
        <v>2</v>
      </c>
      <c r="BY188" s="22"/>
      <c r="BZ188" s="52"/>
      <c r="CA188" s="22"/>
      <c r="CB188" s="23"/>
      <c r="CC188" s="22"/>
      <c r="CD188" s="52"/>
      <c r="CE188" s="22"/>
      <c r="CF188" s="52"/>
      <c r="CG188" s="22" t="s">
        <v>308</v>
      </c>
      <c r="CH188" s="23" t="n">
        <v>8</v>
      </c>
      <c r="CI188" s="22" t="n">
        <v>0</v>
      </c>
      <c r="CJ188" s="23" t="n">
        <f aca="false">CI188</f>
        <v>0</v>
      </c>
      <c r="CK188" s="22"/>
      <c r="CL188" s="52"/>
      <c r="CM188" s="22" t="n">
        <v>0</v>
      </c>
      <c r="CN188" s="53" t="n">
        <f aca="false">CM188</f>
        <v>0</v>
      </c>
      <c r="CO188" s="26" t="n">
        <f aca="false">H188+J188+L188+N188+P188+R188+T188+V188+X188+Z188+AB188+AD188+AF188+AH188+AJ188+AL188+AN188+AP188+AR188+AT188+AV188+AX188+AZ188+BB188+BD188+BF188+BH188+BJ188+BL188+BN188+BP188+BR188+BT188+BV188+BX188+BZ188+CB188+CD188+CF188+CH188+CJ188+CL188+CN188</f>
        <v>102.4</v>
      </c>
    </row>
    <row r="189" customFormat="false" ht="45" hidden="false" customHeight="true" outlineLevel="0" collapsed="false">
      <c r="A189" s="7" t="n">
        <v>256</v>
      </c>
      <c r="B189" s="21" t="s">
        <v>770</v>
      </c>
      <c r="C189" s="42" t="s">
        <v>771</v>
      </c>
      <c r="D189" s="42" t="s">
        <v>772</v>
      </c>
      <c r="E189" s="21" t="s">
        <v>59</v>
      </c>
      <c r="F189" s="21" t="s">
        <v>145</v>
      </c>
      <c r="G189" s="22"/>
      <c r="H189" s="23"/>
      <c r="I189" s="22"/>
      <c r="J189" s="23"/>
      <c r="K189" s="50"/>
      <c r="L189" s="50"/>
      <c r="M189" s="50"/>
      <c r="N189" s="50"/>
      <c r="O189" s="50"/>
      <c r="P189" s="50"/>
      <c r="Q189" s="50"/>
      <c r="R189" s="50"/>
      <c r="S189" s="22" t="n">
        <v>0</v>
      </c>
      <c r="T189" s="23" t="n">
        <v>0</v>
      </c>
      <c r="U189" s="22" t="n">
        <v>0</v>
      </c>
      <c r="V189" s="23" t="n">
        <f aca="false">U189*2</f>
        <v>0</v>
      </c>
      <c r="W189" s="50"/>
      <c r="X189" s="50"/>
      <c r="Y189" s="50"/>
      <c r="Z189" s="50"/>
      <c r="AA189" s="12" t="n">
        <v>0.766</v>
      </c>
      <c r="AB189" s="11" t="n">
        <f aca="false">IF(AA189&lt;51%,0,IF(AA189&lt;61%,5,IF(AA189&lt;71%,7,9)))</f>
        <v>9</v>
      </c>
      <c r="AC189" s="24" t="n">
        <v>1</v>
      </c>
      <c r="AD189" s="23" t="n">
        <v>10</v>
      </c>
      <c r="AE189" s="51"/>
      <c r="AF189" s="11"/>
      <c r="AG189" s="51"/>
      <c r="AH189" s="11"/>
      <c r="AI189" s="12" t="n">
        <v>1</v>
      </c>
      <c r="AJ189" s="11" t="n">
        <f aca="false">IF(AI189&lt;100%,0,5)</f>
        <v>5</v>
      </c>
      <c r="AK189" s="22"/>
      <c r="AL189" s="23"/>
      <c r="AM189" s="51"/>
      <c r="AN189" s="11"/>
      <c r="AO189" s="51"/>
      <c r="AP189" s="11" t="n">
        <v>1.5</v>
      </c>
      <c r="AQ189" s="51"/>
      <c r="AR189" s="11"/>
      <c r="AS189" s="22" t="s">
        <v>581</v>
      </c>
      <c r="AT189" s="23" t="n">
        <v>7</v>
      </c>
      <c r="AU189" s="22" t="n">
        <v>0</v>
      </c>
      <c r="AV189" s="23" t="n">
        <v>2</v>
      </c>
      <c r="AW189" s="22"/>
      <c r="AX189" s="23"/>
      <c r="AY189" s="22"/>
      <c r="AZ189" s="23"/>
      <c r="BA189" s="22"/>
      <c r="BB189" s="23"/>
      <c r="BC189" s="22"/>
      <c r="BD189" s="23"/>
      <c r="BE189" s="22" t="n">
        <v>0</v>
      </c>
      <c r="BF189" s="23" t="n">
        <f aca="false">BE189*1</f>
        <v>0</v>
      </c>
      <c r="BG189" s="22" t="n">
        <v>0</v>
      </c>
      <c r="BH189" s="23" t="n">
        <f aca="false">BG189*1</f>
        <v>0</v>
      </c>
      <c r="BI189" s="22" t="n">
        <v>0</v>
      </c>
      <c r="BJ189" s="23" t="n">
        <f aca="false">BI189*2</f>
        <v>0</v>
      </c>
      <c r="BK189" s="22" t="n">
        <v>0</v>
      </c>
      <c r="BL189" s="23" t="n">
        <f aca="false">BK189*0.5</f>
        <v>0</v>
      </c>
      <c r="BM189" s="22" t="n">
        <v>0</v>
      </c>
      <c r="BN189" s="23" t="n">
        <v>0</v>
      </c>
      <c r="BO189" s="22"/>
      <c r="BP189" s="52"/>
      <c r="BQ189" s="22"/>
      <c r="BR189" s="52"/>
      <c r="BS189" s="22"/>
      <c r="BT189" s="23"/>
      <c r="BU189" s="22"/>
      <c r="BV189" s="52"/>
      <c r="BW189" s="22"/>
      <c r="BX189" s="23"/>
      <c r="BY189" s="22"/>
      <c r="BZ189" s="52"/>
      <c r="CA189" s="22"/>
      <c r="CB189" s="23"/>
      <c r="CC189" s="22"/>
      <c r="CD189" s="52"/>
      <c r="CE189" s="22"/>
      <c r="CF189" s="52"/>
      <c r="CG189" s="22" t="s">
        <v>472</v>
      </c>
      <c r="CH189" s="23" t="n">
        <v>16</v>
      </c>
      <c r="CI189" s="22" t="n">
        <v>13</v>
      </c>
      <c r="CJ189" s="53" t="n">
        <v>13</v>
      </c>
      <c r="CK189" s="22"/>
      <c r="CL189" s="52"/>
      <c r="CM189" s="22" t="n">
        <v>15</v>
      </c>
      <c r="CN189" s="53" t="n">
        <f aca="false">CM189</f>
        <v>15</v>
      </c>
      <c r="CO189" s="26" t="n">
        <f aca="false">H189+J189+L189+N189+P189+R189+T189+V189+X189+Z189+AB189+AD189+AF189+AH189+AJ189+AL189+AN189+AP189+AR189+AT189+AV189+AX189+AZ189+BB189+BD189+BF189+BH189+BJ189+BL189+BN189+BP189+BR189+BT189+BV189+BX189+BZ189+CB189+CD189+CF189+CH189+CJ189+CL189+CN189</f>
        <v>78.5</v>
      </c>
    </row>
    <row r="190" customFormat="false" ht="45" hidden="false" customHeight="true" outlineLevel="0" collapsed="false">
      <c r="A190" s="7" t="n">
        <v>206</v>
      </c>
      <c r="B190" s="21" t="s">
        <v>773</v>
      </c>
      <c r="C190" s="42" t="s">
        <v>774</v>
      </c>
      <c r="D190" s="42" t="s">
        <v>775</v>
      </c>
      <c r="E190" s="21" t="s">
        <v>83</v>
      </c>
      <c r="F190" s="21" t="s">
        <v>129</v>
      </c>
      <c r="G190" s="22"/>
      <c r="H190" s="23"/>
      <c r="I190" s="22"/>
      <c r="J190" s="23"/>
      <c r="K190" s="50"/>
      <c r="L190" s="50"/>
      <c r="M190" s="50"/>
      <c r="N190" s="50"/>
      <c r="O190" s="50"/>
      <c r="P190" s="50"/>
      <c r="Q190" s="50"/>
      <c r="R190" s="50"/>
      <c r="S190" s="22" t="n">
        <v>0</v>
      </c>
      <c r="T190" s="23" t="n">
        <v>0</v>
      </c>
      <c r="U190" s="22" t="n">
        <v>0</v>
      </c>
      <c r="V190" s="23" t="n">
        <f aca="false">U190*2</f>
        <v>0</v>
      </c>
      <c r="W190" s="50"/>
      <c r="X190" s="50"/>
      <c r="Y190" s="50"/>
      <c r="Z190" s="50"/>
      <c r="AA190" s="12" t="n">
        <v>0</v>
      </c>
      <c r="AB190" s="11" t="n">
        <f aca="false">IF(AA190&lt;51%,0,IF(AA190&lt;61%,5,IF(AA190&lt;71%,7,9)))</f>
        <v>0</v>
      </c>
      <c r="AC190" s="56" t="n">
        <v>0</v>
      </c>
      <c r="AD190" s="23" t="n">
        <f aca="false">IF(AC190&lt;51%,0,IF(AC190&lt;61%,5,IF(AC190&lt;71%,7,9)))</f>
        <v>0</v>
      </c>
      <c r="AE190" s="51"/>
      <c r="AF190" s="11"/>
      <c r="AG190" s="51"/>
      <c r="AH190" s="11"/>
      <c r="AI190" s="12" t="n">
        <v>0</v>
      </c>
      <c r="AJ190" s="11" t="n">
        <f aca="false">IF(AI190&lt;100%,0,5)</f>
        <v>0</v>
      </c>
      <c r="AK190" s="22"/>
      <c r="AL190" s="23"/>
      <c r="AM190" s="51"/>
      <c r="AN190" s="11"/>
      <c r="AO190" s="51"/>
      <c r="AP190" s="11"/>
      <c r="AQ190" s="51"/>
      <c r="AR190" s="11"/>
      <c r="AS190" s="22" t="n">
        <v>0</v>
      </c>
      <c r="AT190" s="23" t="n">
        <v>0</v>
      </c>
      <c r="AU190" s="22" t="n">
        <v>0</v>
      </c>
      <c r="AV190" s="23"/>
      <c r="AW190" s="22"/>
      <c r="AX190" s="23"/>
      <c r="AY190" s="22"/>
      <c r="AZ190" s="23"/>
      <c r="BA190" s="22"/>
      <c r="BB190" s="23"/>
      <c r="BC190" s="22"/>
      <c r="BD190" s="23"/>
      <c r="BE190" s="22" t="n">
        <v>0</v>
      </c>
      <c r="BF190" s="23" t="n">
        <f aca="false">BE190*1</f>
        <v>0</v>
      </c>
      <c r="BG190" s="22" t="n">
        <v>0</v>
      </c>
      <c r="BH190" s="23" t="n">
        <f aca="false">BG190*1</f>
        <v>0</v>
      </c>
      <c r="BI190" s="22" t="n">
        <v>0</v>
      </c>
      <c r="BJ190" s="23" t="n">
        <f aca="false">BI190*2</f>
        <v>0</v>
      </c>
      <c r="BK190" s="22" t="n">
        <v>0</v>
      </c>
      <c r="BL190" s="23" t="n">
        <f aca="false">BK190*0.5</f>
        <v>0</v>
      </c>
      <c r="BM190" s="22" t="n">
        <v>0</v>
      </c>
      <c r="BN190" s="23" t="n">
        <v>0</v>
      </c>
      <c r="BO190" s="22"/>
      <c r="BP190" s="52"/>
      <c r="BQ190" s="22"/>
      <c r="BR190" s="52"/>
      <c r="BS190" s="22"/>
      <c r="BT190" s="23"/>
      <c r="BU190" s="22"/>
      <c r="BV190" s="52"/>
      <c r="BW190" s="22"/>
      <c r="BX190" s="23"/>
      <c r="BY190" s="22"/>
      <c r="BZ190" s="52"/>
      <c r="CA190" s="55"/>
      <c r="CB190" s="23"/>
      <c r="CC190" s="22"/>
      <c r="CD190" s="52"/>
      <c r="CE190" s="22"/>
      <c r="CF190" s="52"/>
      <c r="CG190" s="22"/>
      <c r="CH190" s="23"/>
      <c r="CI190" s="22" t="n">
        <v>0</v>
      </c>
      <c r="CJ190" s="53" t="n">
        <f aca="false">CI190</f>
        <v>0</v>
      </c>
      <c r="CK190" s="22"/>
      <c r="CL190" s="52"/>
      <c r="CM190" s="22" t="n">
        <v>0</v>
      </c>
      <c r="CN190" s="53" t="n">
        <f aca="false">CM190</f>
        <v>0</v>
      </c>
      <c r="CO190" s="26" t="n">
        <f aca="false">H190+J190+L190+N190+P190+R190+T190+V190+X190+Z190+AB190+AD190+AF190+AH190+AJ190+AL190+AN190+AP190+AR190+AT190+AV190+AX190+AZ190+BB190+BD190+BF190+BH190+BJ190+BL190+BN190+BP190+BR190+BT190+BV190+BX190+BZ190+CB190+CD190+CF190+CH190+CJ190+CL190+CN190</f>
        <v>0</v>
      </c>
    </row>
    <row r="191" customFormat="false" ht="45" hidden="false" customHeight="true" outlineLevel="0" collapsed="false">
      <c r="A191" s="7" t="n">
        <v>132</v>
      </c>
      <c r="B191" s="21" t="s">
        <v>776</v>
      </c>
      <c r="C191" s="42" t="s">
        <v>777</v>
      </c>
      <c r="D191" s="42" t="s">
        <v>778</v>
      </c>
      <c r="E191" s="21" t="s">
        <v>68</v>
      </c>
      <c r="F191" s="21" t="s">
        <v>108</v>
      </c>
      <c r="G191" s="22"/>
      <c r="H191" s="23"/>
      <c r="I191" s="22"/>
      <c r="J191" s="23" t="n">
        <v>4</v>
      </c>
      <c r="K191" s="50"/>
      <c r="L191" s="57"/>
      <c r="M191" s="50"/>
      <c r="N191" s="57"/>
      <c r="O191" s="50"/>
      <c r="P191" s="50"/>
      <c r="Q191" s="50"/>
      <c r="R191" s="50"/>
      <c r="S191" s="22" t="n">
        <v>0</v>
      </c>
      <c r="T191" s="23" t="n">
        <v>0</v>
      </c>
      <c r="U191" s="22" t="n">
        <v>0</v>
      </c>
      <c r="V191" s="23" t="n">
        <f aca="false">U191*2</f>
        <v>0</v>
      </c>
      <c r="W191" s="50"/>
      <c r="X191" s="50"/>
      <c r="Y191" s="50"/>
      <c r="Z191" s="50"/>
      <c r="AA191" s="12" t="n">
        <v>0.77</v>
      </c>
      <c r="AB191" s="11" t="n">
        <f aca="false">IF(AA191&lt;51%,0,IF(AA191&lt;61%,5,IF(AA191&lt;71%,7,9)))</f>
        <v>9</v>
      </c>
      <c r="AC191" s="24" t="n">
        <v>1</v>
      </c>
      <c r="AD191" s="23" t="n">
        <v>10</v>
      </c>
      <c r="AE191" s="51"/>
      <c r="AF191" s="11"/>
      <c r="AG191" s="51"/>
      <c r="AH191" s="11"/>
      <c r="AI191" s="12" t="n">
        <v>1</v>
      </c>
      <c r="AJ191" s="11" t="n">
        <f aca="false">IF(AI191&lt;100%,0,5)</f>
        <v>5</v>
      </c>
      <c r="AK191" s="22"/>
      <c r="AL191" s="23"/>
      <c r="AM191" s="51"/>
      <c r="AN191" s="11"/>
      <c r="AO191" s="51"/>
      <c r="AP191" s="11"/>
      <c r="AQ191" s="51"/>
      <c r="AR191" s="11"/>
      <c r="AS191" s="22" t="n">
        <v>0</v>
      </c>
      <c r="AT191" s="23" t="n">
        <v>0</v>
      </c>
      <c r="AU191" s="22" t="n">
        <v>0</v>
      </c>
      <c r="AV191" s="23"/>
      <c r="AW191" s="22"/>
      <c r="AX191" s="23"/>
      <c r="AY191" s="22"/>
      <c r="AZ191" s="23"/>
      <c r="BA191" s="22"/>
      <c r="BB191" s="23"/>
      <c r="BC191" s="22"/>
      <c r="BD191" s="23"/>
      <c r="BE191" s="22" t="n">
        <v>0</v>
      </c>
      <c r="BF191" s="23" t="n">
        <f aca="false">BE191*1</f>
        <v>0</v>
      </c>
      <c r="BG191" s="22" t="n">
        <v>0</v>
      </c>
      <c r="BH191" s="23" t="n">
        <f aca="false">BG191*1</f>
        <v>0</v>
      </c>
      <c r="BI191" s="22" t="n">
        <v>0</v>
      </c>
      <c r="BJ191" s="23" t="n">
        <f aca="false">BI191*2</f>
        <v>0</v>
      </c>
      <c r="BK191" s="22" t="n">
        <v>0</v>
      </c>
      <c r="BL191" s="23" t="n">
        <f aca="false">BK191*0.5</f>
        <v>0</v>
      </c>
      <c r="BM191" s="22" t="n">
        <v>0</v>
      </c>
      <c r="BN191" s="23" t="n">
        <v>0</v>
      </c>
      <c r="BO191" s="22"/>
      <c r="BP191" s="52"/>
      <c r="BQ191" s="22"/>
      <c r="BR191" s="52"/>
      <c r="BS191" s="22"/>
      <c r="BT191" s="23"/>
      <c r="BU191" s="22"/>
      <c r="BV191" s="52"/>
      <c r="BW191" s="22"/>
      <c r="BX191" s="23"/>
      <c r="BY191" s="22"/>
      <c r="BZ191" s="52"/>
      <c r="CA191" s="22"/>
      <c r="CB191" s="23"/>
      <c r="CC191" s="22"/>
      <c r="CD191" s="52"/>
      <c r="CE191" s="22"/>
      <c r="CF191" s="52"/>
      <c r="CG191" s="22"/>
      <c r="CH191" s="23"/>
      <c r="CI191" s="22" t="n">
        <v>4</v>
      </c>
      <c r="CJ191" s="53" t="n">
        <v>4</v>
      </c>
      <c r="CK191" s="22"/>
      <c r="CL191" s="52"/>
      <c r="CM191" s="22" t="n">
        <v>0</v>
      </c>
      <c r="CN191" s="53" t="n">
        <f aca="false">CM191</f>
        <v>0</v>
      </c>
      <c r="CO191" s="26" t="n">
        <f aca="false">H191+J191+L191+N191+P191+R191+T191+V191+X191+Z191+AB191+AD191+AF191+AH191+AJ191+AL191+AN191+AP191+AR191+AT191+AV191+AX191+AZ191+BB191+BD191+BF191+BH191+BJ191+BL191+BN191+BP191+BR191+BT191+BV191+BX191+BZ191+CB191+CD191+CF191+CH191+CJ191+CL191+CN191</f>
        <v>32</v>
      </c>
    </row>
    <row r="192" customFormat="false" ht="34.5" hidden="false" customHeight="true" outlineLevel="0" collapsed="false">
      <c r="A192" s="7" t="n">
        <v>78</v>
      </c>
      <c r="B192" s="21" t="s">
        <v>779</v>
      </c>
      <c r="C192" s="42" t="s">
        <v>780</v>
      </c>
      <c r="D192" s="42" t="s">
        <v>781</v>
      </c>
      <c r="E192" s="21" t="s">
        <v>83</v>
      </c>
      <c r="F192" s="21" t="s">
        <v>88</v>
      </c>
      <c r="G192" s="22"/>
      <c r="H192" s="23"/>
      <c r="I192" s="22"/>
      <c r="J192" s="23"/>
      <c r="K192" s="50"/>
      <c r="L192" s="50"/>
      <c r="M192" s="50"/>
      <c r="N192" s="50"/>
      <c r="O192" s="50"/>
      <c r="P192" s="50"/>
      <c r="Q192" s="50"/>
      <c r="R192" s="50"/>
      <c r="S192" s="22" t="n">
        <v>0</v>
      </c>
      <c r="T192" s="23" t="n">
        <v>0</v>
      </c>
      <c r="U192" s="22" t="n">
        <v>0</v>
      </c>
      <c r="V192" s="23" t="n">
        <f aca="false">U192*2</f>
        <v>0</v>
      </c>
      <c r="W192" s="50"/>
      <c r="X192" s="50"/>
      <c r="Y192" s="50"/>
      <c r="Z192" s="50"/>
      <c r="AA192" s="12" t="n">
        <v>0.734</v>
      </c>
      <c r="AB192" s="11" t="n">
        <f aca="false">IF(AA192&lt;51%,0,IF(AA192&lt;61%,5,IF(AA192&lt;71%,7,9)))</f>
        <v>9</v>
      </c>
      <c r="AC192" s="24" t="n">
        <v>1</v>
      </c>
      <c r="AD192" s="23" t="n">
        <v>10</v>
      </c>
      <c r="AE192" s="51"/>
      <c r="AF192" s="11"/>
      <c r="AG192" s="51"/>
      <c r="AH192" s="11"/>
      <c r="AI192" s="12" t="n">
        <v>0</v>
      </c>
      <c r="AJ192" s="11" t="n">
        <f aca="false">IF(AI192&lt;100%,0,5)</f>
        <v>0</v>
      </c>
      <c r="AK192" s="22"/>
      <c r="AL192" s="23"/>
      <c r="AM192" s="51"/>
      <c r="AN192" s="11"/>
      <c r="AO192" s="51"/>
      <c r="AP192" s="11" t="n">
        <v>1.83</v>
      </c>
      <c r="AQ192" s="51"/>
      <c r="AR192" s="11"/>
      <c r="AS192" s="22" t="n">
        <v>0</v>
      </c>
      <c r="AT192" s="23" t="n">
        <v>0</v>
      </c>
      <c r="AU192" s="22" t="n">
        <v>0</v>
      </c>
      <c r="AV192" s="23"/>
      <c r="AW192" s="22"/>
      <c r="AX192" s="23"/>
      <c r="AY192" s="22"/>
      <c r="AZ192" s="23"/>
      <c r="BA192" s="22"/>
      <c r="BB192" s="23"/>
      <c r="BC192" s="22"/>
      <c r="BD192" s="23"/>
      <c r="BE192" s="22" t="n">
        <v>0</v>
      </c>
      <c r="BF192" s="23" t="n">
        <f aca="false">BE192*1</f>
        <v>0</v>
      </c>
      <c r="BG192" s="22" t="n">
        <v>0</v>
      </c>
      <c r="BH192" s="23" t="n">
        <f aca="false">BG192*1</f>
        <v>0</v>
      </c>
      <c r="BI192" s="22" t="n">
        <v>0</v>
      </c>
      <c r="BJ192" s="23" t="n">
        <f aca="false">BI192*2</f>
        <v>0</v>
      </c>
      <c r="BK192" s="22" t="n">
        <v>0</v>
      </c>
      <c r="BL192" s="23" t="n">
        <f aca="false">BK192*0.5</f>
        <v>0</v>
      </c>
      <c r="BM192" s="22" t="n">
        <v>0</v>
      </c>
      <c r="BN192" s="23" t="n">
        <v>0</v>
      </c>
      <c r="BO192" s="22"/>
      <c r="BP192" s="52"/>
      <c r="BQ192" s="22"/>
      <c r="BR192" s="52"/>
      <c r="BS192" s="22"/>
      <c r="BT192" s="23"/>
      <c r="BU192" s="22"/>
      <c r="BV192" s="52"/>
      <c r="BW192" s="22"/>
      <c r="BX192" s="23"/>
      <c r="BY192" s="22"/>
      <c r="BZ192" s="52"/>
      <c r="CA192" s="22"/>
      <c r="CB192" s="23"/>
      <c r="CC192" s="22"/>
      <c r="CD192" s="52"/>
      <c r="CE192" s="22"/>
      <c r="CF192" s="52"/>
      <c r="CG192" s="22"/>
      <c r="CH192" s="23"/>
      <c r="CI192" s="22" t="n">
        <v>0</v>
      </c>
      <c r="CJ192" s="53" t="n">
        <f aca="false">CI192</f>
        <v>0</v>
      </c>
      <c r="CK192" s="22"/>
      <c r="CL192" s="52"/>
      <c r="CM192" s="22" t="n">
        <v>0</v>
      </c>
      <c r="CN192" s="53" t="n">
        <f aca="false">CM192</f>
        <v>0</v>
      </c>
      <c r="CO192" s="26" t="n">
        <f aca="false">H192+J192+L192+N192+P192+R192+T192+V192+X192+Z192+AB192+AD192+AF192+AH192+AJ192+AL192+AN192+AP192+AR192+AT192+AV192+AX192+AZ192+BB192+BD192+BF192+BH192+BJ192+BL192+BN192+BP192+BR192+BT192+BV192+BX192+BZ192+CB192+CD192+CF192+CH192+CJ192+CL192+CN192</f>
        <v>20.83</v>
      </c>
    </row>
    <row r="193" customFormat="false" ht="45" hidden="false" customHeight="true" outlineLevel="0" collapsed="false">
      <c r="A193" s="7" t="n">
        <v>160</v>
      </c>
      <c r="B193" s="21" t="s">
        <v>782</v>
      </c>
      <c r="C193" s="42" t="s">
        <v>783</v>
      </c>
      <c r="D193" s="42" t="s">
        <v>784</v>
      </c>
      <c r="E193" s="21" t="s">
        <v>59</v>
      </c>
      <c r="F193" s="21" t="s">
        <v>112</v>
      </c>
      <c r="G193" s="22"/>
      <c r="H193" s="23"/>
      <c r="I193" s="22"/>
      <c r="J193" s="23" t="n">
        <v>2</v>
      </c>
      <c r="K193" s="50"/>
      <c r="L193" s="50"/>
      <c r="M193" s="50"/>
      <c r="N193" s="50"/>
      <c r="O193" s="50"/>
      <c r="P193" s="50"/>
      <c r="Q193" s="50"/>
      <c r="R193" s="50"/>
      <c r="S193" s="22" t="n">
        <v>0</v>
      </c>
      <c r="T193" s="23" t="n">
        <v>0</v>
      </c>
      <c r="U193" s="22" t="n">
        <v>0</v>
      </c>
      <c r="V193" s="23" t="n">
        <f aca="false">U193*2</f>
        <v>0</v>
      </c>
      <c r="W193" s="50"/>
      <c r="X193" s="50"/>
      <c r="Y193" s="50"/>
      <c r="Z193" s="50"/>
      <c r="AA193" s="12" t="n">
        <v>0.8699</v>
      </c>
      <c r="AB193" s="11" t="n">
        <f aca="false">IF(AA193&lt;51%,0,IF(AA193&lt;61%,5,IF(AA193&lt;71%,7,9)))</f>
        <v>9</v>
      </c>
      <c r="AC193" s="24" t="n">
        <v>1</v>
      </c>
      <c r="AD193" s="23" t="n">
        <v>10</v>
      </c>
      <c r="AE193" s="51" t="s">
        <v>785</v>
      </c>
      <c r="AF193" s="11" t="n">
        <v>7.93</v>
      </c>
      <c r="AG193" s="51"/>
      <c r="AH193" s="11"/>
      <c r="AI193" s="12" t="n">
        <v>1</v>
      </c>
      <c r="AJ193" s="11" t="n">
        <f aca="false">IF(AI193&lt;100%,0,5)</f>
        <v>5</v>
      </c>
      <c r="AK193" s="22"/>
      <c r="AL193" s="23"/>
      <c r="AM193" s="51"/>
      <c r="AN193" s="11"/>
      <c r="AO193" s="51"/>
      <c r="AP193" s="11"/>
      <c r="AQ193" s="51"/>
      <c r="AR193" s="11"/>
      <c r="AS193" s="22" t="n">
        <v>0</v>
      </c>
      <c r="AT193" s="23" t="n">
        <v>0</v>
      </c>
      <c r="AU193" s="22" t="n">
        <v>0</v>
      </c>
      <c r="AV193" s="23" t="n">
        <v>0</v>
      </c>
      <c r="AW193" s="22"/>
      <c r="AX193" s="23"/>
      <c r="AY193" s="22"/>
      <c r="AZ193" s="23"/>
      <c r="BA193" s="22"/>
      <c r="BB193" s="23"/>
      <c r="BC193" s="22"/>
      <c r="BD193" s="23"/>
      <c r="BE193" s="22" t="n">
        <v>0</v>
      </c>
      <c r="BF193" s="23" t="n">
        <f aca="false">BE193*1</f>
        <v>0</v>
      </c>
      <c r="BG193" s="22" t="n">
        <v>0</v>
      </c>
      <c r="BH193" s="23" t="n">
        <f aca="false">BG193*1</f>
        <v>0</v>
      </c>
      <c r="BI193" s="22" t="n">
        <v>0</v>
      </c>
      <c r="BJ193" s="23" t="n">
        <f aca="false">BI193*2</f>
        <v>0</v>
      </c>
      <c r="BK193" s="22" t="n">
        <v>0</v>
      </c>
      <c r="BL193" s="23" t="n">
        <f aca="false">BK193*0.5</f>
        <v>0</v>
      </c>
      <c r="BM193" s="22" t="n">
        <v>0</v>
      </c>
      <c r="BN193" s="23" t="n">
        <v>0</v>
      </c>
      <c r="BO193" s="22"/>
      <c r="BP193" s="52"/>
      <c r="BQ193" s="22"/>
      <c r="BR193" s="52"/>
      <c r="BS193" s="22"/>
      <c r="BT193" s="23"/>
      <c r="BU193" s="22"/>
      <c r="BV193" s="52"/>
      <c r="BW193" s="22"/>
      <c r="BX193" s="23"/>
      <c r="BY193" s="22"/>
      <c r="BZ193" s="52"/>
      <c r="CA193" s="22"/>
      <c r="CB193" s="23"/>
      <c r="CC193" s="22"/>
      <c r="CD193" s="52"/>
      <c r="CE193" s="22"/>
      <c r="CF193" s="52"/>
      <c r="CG193" s="22"/>
      <c r="CH193" s="23"/>
      <c r="CI193" s="22" t="n">
        <v>0</v>
      </c>
      <c r="CJ193" s="53" t="n">
        <f aca="false">CI193</f>
        <v>0</v>
      </c>
      <c r="CK193" s="22"/>
      <c r="CL193" s="52"/>
      <c r="CM193" s="22" t="n">
        <v>0</v>
      </c>
      <c r="CN193" s="53" t="n">
        <f aca="false">CM193</f>
        <v>0</v>
      </c>
      <c r="CO193" s="26" t="n">
        <f aca="false">H193+J193+L193+N193+P193+R193+T193+V193+X193+Z193+AB193+AD193+AF193+AH193+AJ193+AL193+AN193+AP193+AR193+AT193+AV193+AX193+AZ193+BB193+BD193+BF193+BH193+BJ193+BL193+BN193+BP193+BR193+BT193+BV193+BX193+BZ193+CB193+CD193+CF193+CH193+CJ193+CL193+CN193</f>
        <v>33.93</v>
      </c>
    </row>
    <row r="194" customFormat="false" ht="45" hidden="false" customHeight="true" outlineLevel="0" collapsed="false">
      <c r="A194" s="7" t="n">
        <v>257</v>
      </c>
      <c r="B194" s="21" t="s">
        <v>786</v>
      </c>
      <c r="C194" s="42" t="s">
        <v>787</v>
      </c>
      <c r="D194" s="42" t="s">
        <v>788</v>
      </c>
      <c r="E194" s="21" t="s">
        <v>59</v>
      </c>
      <c r="F194" s="21" t="s">
        <v>145</v>
      </c>
      <c r="G194" s="22"/>
      <c r="H194" s="23"/>
      <c r="I194" s="22"/>
      <c r="J194" s="23"/>
      <c r="K194" s="50"/>
      <c r="L194" s="50"/>
      <c r="M194" s="50"/>
      <c r="N194" s="50"/>
      <c r="O194" s="50"/>
      <c r="P194" s="50"/>
      <c r="Q194" s="50"/>
      <c r="R194" s="50"/>
      <c r="S194" s="22" t="n">
        <v>0</v>
      </c>
      <c r="T194" s="23" t="n">
        <v>0</v>
      </c>
      <c r="U194" s="22" t="n">
        <v>0</v>
      </c>
      <c r="V194" s="23" t="n">
        <f aca="false">U194*2</f>
        <v>0</v>
      </c>
      <c r="W194" s="50"/>
      <c r="X194" s="50"/>
      <c r="Y194" s="50"/>
      <c r="Z194" s="50"/>
      <c r="AA194" s="12" t="n">
        <v>0.769</v>
      </c>
      <c r="AB194" s="11" t="n">
        <f aca="false">IF(AA194&lt;51%,0,IF(AA194&lt;61%,5,IF(AA194&lt;71%,7,9)))</f>
        <v>9</v>
      </c>
      <c r="AC194" s="24" t="n">
        <v>1</v>
      </c>
      <c r="AD194" s="23" t="n">
        <v>10</v>
      </c>
      <c r="AE194" s="51" t="s">
        <v>785</v>
      </c>
      <c r="AF194" s="11" t="n">
        <v>7.93</v>
      </c>
      <c r="AG194" s="51"/>
      <c r="AH194" s="11"/>
      <c r="AI194" s="12" t="n">
        <v>1</v>
      </c>
      <c r="AJ194" s="11" t="n">
        <f aca="false">IF(AI194&lt;100%,0,5)</f>
        <v>5</v>
      </c>
      <c r="AK194" s="22"/>
      <c r="AL194" s="23"/>
      <c r="AM194" s="51"/>
      <c r="AN194" s="11" t="n">
        <v>6.67</v>
      </c>
      <c r="AO194" s="51"/>
      <c r="AP194" s="11" t="n">
        <v>0.67</v>
      </c>
      <c r="AQ194" s="51"/>
      <c r="AR194" s="11"/>
      <c r="AS194" s="22" t="n">
        <v>0</v>
      </c>
      <c r="AT194" s="23" t="n">
        <v>0</v>
      </c>
      <c r="AU194" s="22" t="n">
        <v>0</v>
      </c>
      <c r="AV194" s="23"/>
      <c r="AW194" s="22"/>
      <c r="AX194" s="23"/>
      <c r="AY194" s="22"/>
      <c r="AZ194" s="23"/>
      <c r="BA194" s="22"/>
      <c r="BB194" s="23"/>
      <c r="BC194" s="22"/>
      <c r="BD194" s="23"/>
      <c r="BE194" s="22" t="n">
        <v>0</v>
      </c>
      <c r="BF194" s="23" t="n">
        <f aca="false">BE194*1</f>
        <v>0</v>
      </c>
      <c r="BG194" s="22" t="n">
        <v>0</v>
      </c>
      <c r="BH194" s="23" t="n">
        <f aca="false">BG194*1</f>
        <v>0</v>
      </c>
      <c r="BI194" s="22" t="n">
        <v>0</v>
      </c>
      <c r="BJ194" s="23" t="n">
        <f aca="false">BI194*2</f>
        <v>0</v>
      </c>
      <c r="BK194" s="22" t="n">
        <v>0</v>
      </c>
      <c r="BL194" s="23" t="n">
        <f aca="false">BK194*0.5</f>
        <v>0</v>
      </c>
      <c r="BM194" s="22" t="n">
        <v>0</v>
      </c>
      <c r="BN194" s="23" t="n">
        <v>0</v>
      </c>
      <c r="BO194" s="22"/>
      <c r="BP194" s="52"/>
      <c r="BQ194" s="22"/>
      <c r="BR194" s="52"/>
      <c r="BS194" s="22"/>
      <c r="BT194" s="23"/>
      <c r="BU194" s="22"/>
      <c r="BV194" s="52"/>
      <c r="BW194" s="22"/>
      <c r="BX194" s="23"/>
      <c r="BY194" s="55"/>
      <c r="BZ194" s="23" t="n">
        <v>4</v>
      </c>
      <c r="CA194" s="22"/>
      <c r="CB194" s="23" t="n">
        <v>3</v>
      </c>
      <c r="CC194" s="22"/>
      <c r="CD194" s="52"/>
      <c r="CE194" s="22"/>
      <c r="CF194" s="52"/>
      <c r="CG194" s="22"/>
      <c r="CH194" s="23"/>
      <c r="CI194" s="22" t="n">
        <v>0</v>
      </c>
      <c r="CJ194" s="53" t="n">
        <f aca="false">CI194</f>
        <v>0</v>
      </c>
      <c r="CK194" s="22"/>
      <c r="CL194" s="52"/>
      <c r="CM194" s="22" t="n">
        <v>0</v>
      </c>
      <c r="CN194" s="53" t="n">
        <f aca="false">CM194</f>
        <v>0</v>
      </c>
      <c r="CO194" s="26" t="n">
        <f aca="false">H194+J194+L194+N194+P194+R194+T194+V194+X194+Z194+AB194+AD194+AF194+AH194+AJ194+AL194+AN194+AP194+AR194+AT194+AV194+AX194+AZ194+BB194+BD194+BF194+BH194+BJ194+BL194+BN194+BP194+BR194+BT194+BV194+BX194+BZ194+CB194+CD194+CF194+CH194+CJ194+CL194+CN194</f>
        <v>46.27</v>
      </c>
    </row>
    <row r="195" customFormat="false" ht="45" hidden="false" customHeight="true" outlineLevel="0" collapsed="false">
      <c r="A195" s="7" t="n">
        <v>223</v>
      </c>
      <c r="B195" s="21" t="s">
        <v>789</v>
      </c>
      <c r="C195" s="42" t="s">
        <v>790</v>
      </c>
      <c r="D195" s="42" t="s">
        <v>791</v>
      </c>
      <c r="E195" s="21" t="s">
        <v>83</v>
      </c>
      <c r="F195" s="21" t="s">
        <v>137</v>
      </c>
      <c r="G195" s="22"/>
      <c r="H195" s="23"/>
      <c r="I195" s="22"/>
      <c r="J195" s="23" t="n">
        <v>4</v>
      </c>
      <c r="K195" s="50"/>
      <c r="L195" s="50"/>
      <c r="M195" s="50"/>
      <c r="N195" s="50"/>
      <c r="O195" s="50"/>
      <c r="P195" s="50"/>
      <c r="Q195" s="50"/>
      <c r="R195" s="50"/>
      <c r="S195" s="22" t="n">
        <v>0</v>
      </c>
      <c r="T195" s="23" t="n">
        <v>0</v>
      </c>
      <c r="U195" s="22" t="n">
        <v>0</v>
      </c>
      <c r="V195" s="23" t="n">
        <f aca="false">U195*2</f>
        <v>0</v>
      </c>
      <c r="W195" s="50"/>
      <c r="X195" s="50"/>
      <c r="Y195" s="50"/>
      <c r="Z195" s="50"/>
      <c r="AA195" s="12" t="n">
        <v>0.701</v>
      </c>
      <c r="AB195" s="11" t="n">
        <f aca="false">IF(AA195&lt;51%,0,IF(AA195&lt;61%,5,IF(AA195&lt;71%,7,9)))</f>
        <v>7</v>
      </c>
      <c r="AC195" s="24" t="n">
        <v>1</v>
      </c>
      <c r="AD195" s="23" t="n">
        <v>10</v>
      </c>
      <c r="AE195" s="51"/>
      <c r="AF195" s="11"/>
      <c r="AG195" s="51"/>
      <c r="AH195" s="11"/>
      <c r="AI195" s="12" t="n">
        <v>1</v>
      </c>
      <c r="AJ195" s="11" t="n">
        <f aca="false">IF(AI195&lt;100%,0,5)</f>
        <v>5</v>
      </c>
      <c r="AK195" s="22"/>
      <c r="AL195" s="23"/>
      <c r="AM195" s="51"/>
      <c r="AN195" s="11"/>
      <c r="AO195" s="51"/>
      <c r="AP195" s="11" t="n">
        <v>5.5</v>
      </c>
      <c r="AQ195" s="51"/>
      <c r="AR195" s="11"/>
      <c r="AS195" s="22" t="n">
        <v>0</v>
      </c>
      <c r="AT195" s="23" t="n">
        <v>0</v>
      </c>
      <c r="AU195" s="22" t="n">
        <v>0</v>
      </c>
      <c r="AV195" s="23"/>
      <c r="AW195" s="22"/>
      <c r="AX195" s="23"/>
      <c r="AY195" s="22"/>
      <c r="AZ195" s="23"/>
      <c r="BA195" s="22"/>
      <c r="BB195" s="23"/>
      <c r="BC195" s="22"/>
      <c r="BD195" s="23"/>
      <c r="BE195" s="22" t="n">
        <v>0</v>
      </c>
      <c r="BF195" s="23" t="n">
        <f aca="false">BE195*1</f>
        <v>0</v>
      </c>
      <c r="BG195" s="22" t="n">
        <v>0</v>
      </c>
      <c r="BH195" s="23" t="n">
        <f aca="false">BG195*1</f>
        <v>0</v>
      </c>
      <c r="BI195" s="22" t="n">
        <v>0</v>
      </c>
      <c r="BJ195" s="23" t="n">
        <f aca="false">BI195*2</f>
        <v>0</v>
      </c>
      <c r="BK195" s="22" t="n">
        <v>0</v>
      </c>
      <c r="BL195" s="23" t="n">
        <f aca="false">BK195*0.5</f>
        <v>0</v>
      </c>
      <c r="BM195" s="22" t="n">
        <v>0</v>
      </c>
      <c r="BN195" s="23" t="n">
        <v>0</v>
      </c>
      <c r="BO195" s="22"/>
      <c r="BP195" s="52"/>
      <c r="BQ195" s="22"/>
      <c r="BR195" s="52"/>
      <c r="BS195" s="22"/>
      <c r="BT195" s="23"/>
      <c r="BU195" s="22" t="n">
        <v>2</v>
      </c>
      <c r="BV195" s="23" t="n">
        <f aca="false">BU195*7</f>
        <v>14</v>
      </c>
      <c r="BW195" s="22"/>
      <c r="BX195" s="23"/>
      <c r="BY195" s="22"/>
      <c r="BZ195" s="52"/>
      <c r="CA195" s="22"/>
      <c r="CB195" s="23" t="n">
        <v>2</v>
      </c>
      <c r="CC195" s="22"/>
      <c r="CD195" s="52"/>
      <c r="CE195" s="22"/>
      <c r="CF195" s="52"/>
      <c r="CG195" s="59" t="s">
        <v>792</v>
      </c>
      <c r="CH195" s="23" t="n">
        <f aca="false">3*10</f>
        <v>30</v>
      </c>
      <c r="CI195" s="22" t="n">
        <v>0</v>
      </c>
      <c r="CJ195" s="53" t="n">
        <f aca="false">CI195</f>
        <v>0</v>
      </c>
      <c r="CK195" s="22"/>
      <c r="CL195" s="52"/>
      <c r="CM195" s="22" t="n">
        <v>0</v>
      </c>
      <c r="CN195" s="53" t="n">
        <f aca="false">CM195</f>
        <v>0</v>
      </c>
      <c r="CO195" s="26" t="n">
        <f aca="false">H195+J195+L195+N195+P195+R195+T195+V195+X195+Z195+AB195+AD195+AF195+AH195+AJ195+AL195+AN195+AP195+AR195+AT195+AV195+AX195+AZ195+BB195+BD195+BF195+BH195+BJ195+BL195+BN195+BP195+BR195+BT195+BV195+BX195+BZ195+CB195+CD195+CF195+CH195+CJ195+CL195+CN195</f>
        <v>77.5</v>
      </c>
    </row>
    <row r="196" customFormat="false" ht="45" hidden="false" customHeight="false" outlineLevel="0" collapsed="false">
      <c r="A196" s="7" t="n">
        <v>92</v>
      </c>
      <c r="B196" s="21" t="s">
        <v>793</v>
      </c>
      <c r="C196" s="42" t="s">
        <v>794</v>
      </c>
      <c r="D196" s="42" t="s">
        <v>795</v>
      </c>
      <c r="E196" s="21" t="s">
        <v>68</v>
      </c>
      <c r="F196" s="21" t="s">
        <v>92</v>
      </c>
      <c r="G196" s="22"/>
      <c r="H196" s="23"/>
      <c r="I196" s="22"/>
      <c r="J196" s="23"/>
      <c r="K196" s="50"/>
      <c r="L196" s="57"/>
      <c r="M196" s="50"/>
      <c r="N196" s="57"/>
      <c r="O196" s="50"/>
      <c r="P196" s="50"/>
      <c r="Q196" s="50"/>
      <c r="R196" s="50"/>
      <c r="S196" s="22" t="n">
        <v>0</v>
      </c>
      <c r="T196" s="23" t="n">
        <v>0</v>
      </c>
      <c r="U196" s="22" t="n">
        <v>0</v>
      </c>
      <c r="V196" s="23" t="n">
        <f aca="false">U196*2</f>
        <v>0</v>
      </c>
      <c r="W196" s="50"/>
      <c r="X196" s="50"/>
      <c r="Y196" s="50"/>
      <c r="Z196" s="50"/>
      <c r="AA196" s="12" t="n">
        <v>0</v>
      </c>
      <c r="AB196" s="11" t="n">
        <f aca="false">IF(AA196&lt;51%,0,IF(AA196&lt;61%,5,IF(AA196&lt;71%,7,9)))</f>
        <v>0</v>
      </c>
      <c r="AC196" s="56" t="n">
        <v>0</v>
      </c>
      <c r="AD196" s="23" t="n">
        <f aca="false">IF(AC196&lt;51%,0,IF(AC196&lt;61%,5,IF(AC196&lt;71%,7,9)))</f>
        <v>0</v>
      </c>
      <c r="AE196" s="51"/>
      <c r="AF196" s="11"/>
      <c r="AG196" s="51"/>
      <c r="AH196" s="11"/>
      <c r="AI196" s="12" t="n">
        <v>0</v>
      </c>
      <c r="AJ196" s="11" t="n">
        <f aca="false">IF(AI196&lt;100%,0,5)</f>
        <v>0</v>
      </c>
      <c r="AK196" s="22"/>
      <c r="AL196" s="23"/>
      <c r="AM196" s="51"/>
      <c r="AN196" s="11" t="n">
        <v>13.2</v>
      </c>
      <c r="AO196" s="51"/>
      <c r="AP196" s="11" t="n">
        <v>2.2</v>
      </c>
      <c r="AQ196" s="51"/>
      <c r="AR196" s="11"/>
      <c r="AS196" s="22" t="n">
        <v>0</v>
      </c>
      <c r="AT196" s="23" t="n">
        <v>0</v>
      </c>
      <c r="AU196" s="22" t="n">
        <v>0</v>
      </c>
      <c r="AV196" s="23"/>
      <c r="AW196" s="22"/>
      <c r="AX196" s="23"/>
      <c r="AY196" s="22"/>
      <c r="AZ196" s="23"/>
      <c r="BA196" s="22"/>
      <c r="BB196" s="23"/>
      <c r="BC196" s="22"/>
      <c r="BD196" s="23"/>
      <c r="BE196" s="22" t="n">
        <v>0</v>
      </c>
      <c r="BF196" s="23" t="n">
        <f aca="false">BE196*1</f>
        <v>0</v>
      </c>
      <c r="BG196" s="22" t="n">
        <v>0</v>
      </c>
      <c r="BH196" s="23" t="n">
        <f aca="false">BG196*1</f>
        <v>0</v>
      </c>
      <c r="BI196" s="22" t="n">
        <v>0</v>
      </c>
      <c r="BJ196" s="23" t="n">
        <f aca="false">BI196*2</f>
        <v>0</v>
      </c>
      <c r="BK196" s="22" t="n">
        <v>0</v>
      </c>
      <c r="BL196" s="23" t="n">
        <f aca="false">BK196*0.5</f>
        <v>0</v>
      </c>
      <c r="BM196" s="22" t="n">
        <v>0</v>
      </c>
      <c r="BN196" s="23" t="n">
        <v>0</v>
      </c>
      <c r="BO196" s="22"/>
      <c r="BP196" s="52"/>
      <c r="BQ196" s="22"/>
      <c r="BR196" s="52"/>
      <c r="BS196" s="22"/>
      <c r="BT196" s="23"/>
      <c r="BU196" s="22"/>
      <c r="BV196" s="52"/>
      <c r="BW196" s="22"/>
      <c r="BX196" s="23"/>
      <c r="BY196" s="22"/>
      <c r="BZ196" s="23"/>
      <c r="CA196" s="22"/>
      <c r="CB196" s="23"/>
      <c r="CC196" s="22"/>
      <c r="CD196" s="52"/>
      <c r="CE196" s="22"/>
      <c r="CF196" s="52"/>
      <c r="CG196" s="22"/>
      <c r="CH196" s="23"/>
      <c r="CI196" s="22" t="n">
        <v>0</v>
      </c>
      <c r="CJ196" s="53" t="n">
        <f aca="false">CI196</f>
        <v>0</v>
      </c>
      <c r="CK196" s="22"/>
      <c r="CL196" s="52"/>
      <c r="CM196" s="22" t="n">
        <v>0</v>
      </c>
      <c r="CN196" s="53" t="n">
        <f aca="false">CM196</f>
        <v>0</v>
      </c>
      <c r="CO196" s="26" t="n">
        <f aca="false">H196+J196+L196+N196+P196+R196+T196+V196+X196+Z196+AB196+AD196+AF196+AH196+AJ196+AL196+AN196+AP196+AR196+AT196+AV196+AX196+AZ196+BB196+BD196+BF196+BH196+BJ196+BL196+BN196+BP196+BR196+BT196+BV196+BX196+BZ196+CB196+CD196+CF196+CH196+CJ196+CL196+CN196</f>
        <v>15.4</v>
      </c>
    </row>
    <row r="197" customFormat="false" ht="45" hidden="false" customHeight="true" outlineLevel="0" collapsed="false">
      <c r="A197" s="39" t="n">
        <v>274</v>
      </c>
      <c r="B197" s="21" t="s">
        <v>796</v>
      </c>
      <c r="C197" s="42" t="s">
        <v>797</v>
      </c>
      <c r="D197" s="42"/>
      <c r="E197" s="21" t="s">
        <v>638</v>
      </c>
      <c r="F197" s="7"/>
      <c r="G197" s="22"/>
      <c r="H197" s="23"/>
      <c r="I197" s="22"/>
      <c r="J197" s="23"/>
      <c r="K197" s="50"/>
      <c r="L197" s="50"/>
      <c r="M197" s="50"/>
      <c r="N197" s="50"/>
      <c r="O197" s="50"/>
      <c r="P197" s="50"/>
      <c r="Q197" s="50"/>
      <c r="R197" s="50"/>
      <c r="S197" s="22"/>
      <c r="T197" s="23"/>
      <c r="U197" s="22"/>
      <c r="V197" s="23"/>
      <c r="W197" s="50"/>
      <c r="X197" s="50"/>
      <c r="Y197" s="50"/>
      <c r="Z197" s="50"/>
      <c r="AA197" s="22"/>
      <c r="AB197" s="23"/>
      <c r="AC197" s="22"/>
      <c r="AD197" s="23"/>
      <c r="AE197" s="22"/>
      <c r="AF197" s="23"/>
      <c r="AG197" s="22"/>
      <c r="AH197" s="23"/>
      <c r="AI197" s="22"/>
      <c r="AJ197" s="23"/>
      <c r="AK197" s="22"/>
      <c r="AL197" s="23"/>
      <c r="AM197" s="22"/>
      <c r="AN197" s="23"/>
      <c r="AO197" s="22"/>
      <c r="AP197" s="23"/>
      <c r="AQ197" s="22"/>
      <c r="AR197" s="23"/>
      <c r="AS197" s="22"/>
      <c r="AT197" s="23"/>
      <c r="AU197" s="22"/>
      <c r="AV197" s="23"/>
      <c r="AW197" s="22"/>
      <c r="AX197" s="23"/>
      <c r="AY197" s="22"/>
      <c r="AZ197" s="23"/>
      <c r="BA197" s="22"/>
      <c r="BB197" s="23"/>
      <c r="BC197" s="22"/>
      <c r="BD197" s="23"/>
      <c r="BE197" s="22"/>
      <c r="BF197" s="23"/>
      <c r="BG197" s="22"/>
      <c r="BH197" s="23"/>
      <c r="BI197" s="22"/>
      <c r="BJ197" s="23"/>
      <c r="BK197" s="22"/>
      <c r="BL197" s="23"/>
      <c r="BM197" s="22" t="n">
        <v>0</v>
      </c>
      <c r="BN197" s="23" t="n">
        <v>0</v>
      </c>
      <c r="BO197" s="22"/>
      <c r="BP197" s="52"/>
      <c r="BQ197" s="22"/>
      <c r="BR197" s="52"/>
      <c r="BS197" s="22"/>
      <c r="BT197" s="23"/>
      <c r="BU197" s="22"/>
      <c r="BV197" s="52"/>
      <c r="BW197" s="22"/>
      <c r="BX197" s="60"/>
      <c r="BY197" s="22"/>
      <c r="BZ197" s="23"/>
      <c r="CA197" s="22"/>
      <c r="CB197" s="23"/>
      <c r="CC197" s="22"/>
      <c r="CD197" s="52"/>
      <c r="CE197" s="22"/>
      <c r="CF197" s="52"/>
      <c r="CG197" s="22"/>
      <c r="CH197" s="60"/>
      <c r="CI197" s="22"/>
      <c r="CJ197" s="64"/>
      <c r="CK197" s="22"/>
      <c r="CL197" s="52"/>
      <c r="CM197" s="22"/>
      <c r="CN197" s="64"/>
      <c r="CO197" s="26" t="n">
        <f aca="false">H197+J197+L197+N197+P197+R197+T197+V197+X197+Z197+AB197+AD197+AF197+AH197+AJ197+AL197+AN197+AP197+AR197+AT197+AV197+AX197+AZ197+BB197+BD197+BF197+BH197+BJ197+BL197+BN197+BP197+BR197+BT197+BV197+BX197+BZ197+CB197+CD197+CF197+CH197+CJ197+CL197+CN197</f>
        <v>0</v>
      </c>
    </row>
    <row r="198" customFormat="false" ht="45" hidden="false" customHeight="true" outlineLevel="0" collapsed="false">
      <c r="A198" s="7" t="n">
        <v>37</v>
      </c>
      <c r="B198" s="21" t="s">
        <v>798</v>
      </c>
      <c r="C198" s="42" t="s">
        <v>799</v>
      </c>
      <c r="D198" s="42" t="s">
        <v>800</v>
      </c>
      <c r="E198" s="21" t="s">
        <v>59</v>
      </c>
      <c r="F198" s="21" t="s">
        <v>64</v>
      </c>
      <c r="G198" s="22"/>
      <c r="H198" s="23"/>
      <c r="I198" s="22"/>
      <c r="J198" s="23"/>
      <c r="K198" s="50"/>
      <c r="L198" s="50"/>
      <c r="M198" s="50"/>
      <c r="N198" s="50"/>
      <c r="O198" s="50"/>
      <c r="P198" s="50"/>
      <c r="Q198" s="50"/>
      <c r="R198" s="50"/>
      <c r="S198" s="22" t="n">
        <v>1</v>
      </c>
      <c r="T198" s="23" t="n">
        <v>20</v>
      </c>
      <c r="U198" s="22" t="n">
        <v>0</v>
      </c>
      <c r="V198" s="23" t="n">
        <f aca="false">U198*2</f>
        <v>0</v>
      </c>
      <c r="W198" s="50"/>
      <c r="X198" s="50"/>
      <c r="Y198" s="50"/>
      <c r="Z198" s="50"/>
      <c r="AA198" s="12" t="n">
        <v>0.886</v>
      </c>
      <c r="AB198" s="11" t="n">
        <f aca="false">IF(AA198&lt;51%,0,IF(AA198&lt;61%,5,IF(AA198&lt;71%,7,9)))</f>
        <v>9</v>
      </c>
      <c r="AC198" s="24" t="n">
        <v>1</v>
      </c>
      <c r="AD198" s="23" t="n">
        <v>10</v>
      </c>
      <c r="AE198" s="51"/>
      <c r="AF198" s="11"/>
      <c r="AG198" s="51"/>
      <c r="AH198" s="11"/>
      <c r="AI198" s="12" t="n">
        <v>0</v>
      </c>
      <c r="AJ198" s="11" t="n">
        <f aca="false">IF(AI198&lt;100%,0,5)</f>
        <v>0</v>
      </c>
      <c r="AK198" s="22"/>
      <c r="AL198" s="23"/>
      <c r="AM198" s="51"/>
      <c r="AN198" s="11"/>
      <c r="AO198" s="51"/>
      <c r="AP198" s="11"/>
      <c r="AQ198" s="51"/>
      <c r="AR198" s="11"/>
      <c r="AS198" s="22" t="n">
        <v>0</v>
      </c>
      <c r="AT198" s="23" t="n">
        <v>0</v>
      </c>
      <c r="AU198" s="22" t="n">
        <v>462840</v>
      </c>
      <c r="AV198" s="23" t="n">
        <v>9</v>
      </c>
      <c r="AW198" s="22"/>
      <c r="AX198" s="23"/>
      <c r="AY198" s="22"/>
      <c r="AZ198" s="23"/>
      <c r="BA198" s="22"/>
      <c r="BB198" s="23"/>
      <c r="BC198" s="22"/>
      <c r="BD198" s="23"/>
      <c r="BE198" s="22" t="n">
        <v>0</v>
      </c>
      <c r="BF198" s="23" t="n">
        <f aca="false">BE198*1</f>
        <v>0</v>
      </c>
      <c r="BG198" s="22" t="n">
        <v>0</v>
      </c>
      <c r="BH198" s="23" t="n">
        <f aca="false">BG198*1</f>
        <v>0</v>
      </c>
      <c r="BI198" s="22" t="n">
        <v>0</v>
      </c>
      <c r="BJ198" s="23" t="n">
        <f aca="false">BI198*2</f>
        <v>0</v>
      </c>
      <c r="BK198" s="22" t="n">
        <v>0</v>
      </c>
      <c r="BL198" s="23" t="n">
        <f aca="false">BK198*0.5</f>
        <v>0</v>
      </c>
      <c r="BM198" s="22" t="n">
        <v>0</v>
      </c>
      <c r="BN198" s="23" t="n">
        <v>0</v>
      </c>
      <c r="BO198" s="22"/>
      <c r="BP198" s="52"/>
      <c r="BQ198" s="22"/>
      <c r="BR198" s="52"/>
      <c r="BS198" s="22"/>
      <c r="BT198" s="23"/>
      <c r="BU198" s="22"/>
      <c r="BV198" s="52"/>
      <c r="BW198" s="22"/>
      <c r="BX198" s="23"/>
      <c r="BY198" s="22"/>
      <c r="BZ198" s="23"/>
      <c r="CA198" s="22"/>
      <c r="CB198" s="23"/>
      <c r="CC198" s="22"/>
      <c r="CD198" s="52"/>
      <c r="CE198" s="22"/>
      <c r="CF198" s="52"/>
      <c r="CG198" s="22"/>
      <c r="CH198" s="23"/>
      <c r="CI198" s="22" t="n">
        <v>0</v>
      </c>
      <c r="CJ198" s="53" t="n">
        <f aca="false">CI198</f>
        <v>0</v>
      </c>
      <c r="CK198" s="22"/>
      <c r="CL198" s="52"/>
      <c r="CM198" s="22" t="n">
        <v>0</v>
      </c>
      <c r="CN198" s="53" t="n">
        <f aca="false">CM198</f>
        <v>0</v>
      </c>
      <c r="CO198" s="26" t="n">
        <f aca="false">H198+J198+L198+N198+P198+R198+T198+V198+X198+Z198+AB198+AD198+AF198+AH198+AJ198+AL198+AN198+AP198+AR198+AT198+AV198+AX198+AZ198+BB198+BD198+BF198+BH198+BJ198+BL198+BN198+BP198+BR198+BT198+BV198+BX198+BZ198+CB198+CD198+CF198+CH198+CJ198+CL198+CN198</f>
        <v>48</v>
      </c>
    </row>
    <row r="199" customFormat="false" ht="45" hidden="false" customHeight="true" outlineLevel="0" collapsed="false">
      <c r="A199" s="7" t="n">
        <v>184</v>
      </c>
      <c r="B199" s="21" t="s">
        <v>801</v>
      </c>
      <c r="C199" s="42" t="s">
        <v>802</v>
      </c>
      <c r="D199" s="42" t="s">
        <v>803</v>
      </c>
      <c r="E199" s="21" t="s">
        <v>68</v>
      </c>
      <c r="F199" s="21" t="s">
        <v>121</v>
      </c>
      <c r="G199" s="22"/>
      <c r="H199" s="23"/>
      <c r="I199" s="22"/>
      <c r="J199" s="23"/>
      <c r="K199" s="50"/>
      <c r="L199" s="57"/>
      <c r="M199" s="50"/>
      <c r="N199" s="57"/>
      <c r="O199" s="50"/>
      <c r="P199" s="50"/>
      <c r="Q199" s="50"/>
      <c r="R199" s="50"/>
      <c r="S199" s="22" t="n">
        <v>0</v>
      </c>
      <c r="T199" s="23" t="n">
        <v>0</v>
      </c>
      <c r="U199" s="22" t="n">
        <v>0</v>
      </c>
      <c r="V199" s="23" t="n">
        <f aca="false">U199*2</f>
        <v>0</v>
      </c>
      <c r="W199" s="50"/>
      <c r="X199" s="50"/>
      <c r="Y199" s="50"/>
      <c r="Z199" s="50"/>
      <c r="AA199" s="12" t="n">
        <v>0</v>
      </c>
      <c r="AB199" s="11" t="n">
        <f aca="false">IF(AA199&lt;51%,0,IF(AA199&lt;61%,5,IF(AA199&lt;71%,7,9)))</f>
        <v>0</v>
      </c>
      <c r="AC199" s="24" t="n">
        <v>0.91</v>
      </c>
      <c r="AD199" s="23" t="n">
        <v>-20</v>
      </c>
      <c r="AE199" s="51"/>
      <c r="AF199" s="11"/>
      <c r="AG199" s="51"/>
      <c r="AH199" s="11"/>
      <c r="AI199" s="12" t="n">
        <v>0</v>
      </c>
      <c r="AJ199" s="11" t="n">
        <f aca="false">IF(AI199&lt;100%,0,5)</f>
        <v>0</v>
      </c>
      <c r="AK199" s="22"/>
      <c r="AL199" s="23"/>
      <c r="AM199" s="51"/>
      <c r="AN199" s="11"/>
      <c r="AO199" s="51"/>
      <c r="AP199" s="11" t="n">
        <v>0.5</v>
      </c>
      <c r="AQ199" s="51"/>
      <c r="AR199" s="11"/>
      <c r="AS199" s="22" t="n">
        <v>0</v>
      </c>
      <c r="AT199" s="23" t="n">
        <v>0</v>
      </c>
      <c r="AU199" s="22" t="n">
        <v>0</v>
      </c>
      <c r="AV199" s="23"/>
      <c r="AW199" s="22"/>
      <c r="AX199" s="23"/>
      <c r="AY199" s="22"/>
      <c r="AZ199" s="23"/>
      <c r="BA199" s="22"/>
      <c r="BB199" s="23"/>
      <c r="BC199" s="22"/>
      <c r="BD199" s="23"/>
      <c r="BE199" s="22" t="n">
        <v>0</v>
      </c>
      <c r="BF199" s="23" t="n">
        <f aca="false">BE199*1</f>
        <v>0</v>
      </c>
      <c r="BG199" s="22" t="n">
        <v>0</v>
      </c>
      <c r="BH199" s="23" t="n">
        <f aca="false">BG199*1</f>
        <v>0</v>
      </c>
      <c r="BI199" s="22" t="n">
        <v>0</v>
      </c>
      <c r="BJ199" s="23" t="n">
        <f aca="false">BI199*2</f>
        <v>0</v>
      </c>
      <c r="BK199" s="22" t="n">
        <v>0</v>
      </c>
      <c r="BL199" s="23" t="n">
        <f aca="false">BK199*0.5</f>
        <v>0</v>
      </c>
      <c r="BM199" s="22" t="n">
        <v>0</v>
      </c>
      <c r="BN199" s="23" t="n">
        <v>0</v>
      </c>
      <c r="BO199" s="22"/>
      <c r="BP199" s="52"/>
      <c r="BQ199" s="22"/>
      <c r="BR199" s="52"/>
      <c r="BS199" s="22"/>
      <c r="BT199" s="23"/>
      <c r="BU199" s="22"/>
      <c r="BV199" s="52"/>
      <c r="BW199" s="22"/>
      <c r="BX199" s="23"/>
      <c r="BY199" s="22"/>
      <c r="BZ199" s="23"/>
      <c r="CA199" s="22"/>
      <c r="CB199" s="23"/>
      <c r="CC199" s="22"/>
      <c r="CD199" s="52"/>
      <c r="CE199" s="22"/>
      <c r="CF199" s="52"/>
      <c r="CG199" s="22"/>
      <c r="CH199" s="23"/>
      <c r="CI199" s="22" t="n">
        <v>0</v>
      </c>
      <c r="CJ199" s="53" t="n">
        <f aca="false">CI199</f>
        <v>0</v>
      </c>
      <c r="CK199" s="22"/>
      <c r="CL199" s="52"/>
      <c r="CM199" s="22" t="n">
        <v>0</v>
      </c>
      <c r="CN199" s="53" t="n">
        <f aca="false">CM199</f>
        <v>0</v>
      </c>
      <c r="CO199" s="26" t="n">
        <f aca="false">H199+J199+L199+N199+P199+R199+T199+V199+X199+Z199+AB199+AD199+AF199+AH199+AJ199+AL199+AN199+AP199+AR199+AT199+AV199+AX199+AZ199+BB199+BD199+BF199+BH199+BJ199+BL199+BN199+BP199+BR199+BT199+BV199+BX199+BZ199+CB199+CD199+CF199+CH199+CJ199+CL199+CN199</f>
        <v>-19.5</v>
      </c>
    </row>
    <row r="200" customFormat="false" ht="45" hidden="false" customHeight="true" outlineLevel="0" collapsed="false">
      <c r="A200" s="7" t="n">
        <v>83</v>
      </c>
      <c r="B200" s="21" t="s">
        <v>804</v>
      </c>
      <c r="C200" s="42" t="s">
        <v>86</v>
      </c>
      <c r="D200" s="42" t="s">
        <v>87</v>
      </c>
      <c r="E200" s="21" t="s">
        <v>83</v>
      </c>
      <c r="F200" s="21" t="s">
        <v>88</v>
      </c>
      <c r="G200" s="22"/>
      <c r="H200" s="23" t="n">
        <v>4</v>
      </c>
      <c r="I200" s="22"/>
      <c r="J200" s="23" t="n">
        <v>6</v>
      </c>
      <c r="K200" s="50"/>
      <c r="L200" s="50"/>
      <c r="M200" s="50"/>
      <c r="N200" s="50"/>
      <c r="O200" s="50"/>
      <c r="P200" s="50"/>
      <c r="Q200" s="50"/>
      <c r="R200" s="50"/>
      <c r="S200" s="22" t="n">
        <v>0</v>
      </c>
      <c r="T200" s="23" t="n">
        <v>0</v>
      </c>
      <c r="U200" s="22" t="n">
        <v>0</v>
      </c>
      <c r="V200" s="23" t="n">
        <f aca="false">U200*2</f>
        <v>0</v>
      </c>
      <c r="W200" s="50"/>
      <c r="X200" s="50"/>
      <c r="Y200" s="50"/>
      <c r="Z200" s="50"/>
      <c r="AA200" s="12" t="n">
        <v>0.722</v>
      </c>
      <c r="AB200" s="11" t="n">
        <f aca="false">IF(AA200&lt;51%,0,IF(AA200&lt;61%,5,IF(AA200&lt;71%,7,9)))</f>
        <v>9</v>
      </c>
      <c r="AC200" s="24" t="n">
        <v>0</v>
      </c>
      <c r="AD200" s="23" t="n">
        <v>-20</v>
      </c>
      <c r="AE200" s="51" t="s">
        <v>805</v>
      </c>
      <c r="AF200" s="11" t="n">
        <f aca="false">16.4+22.4</f>
        <v>38.8</v>
      </c>
      <c r="AG200" s="51" t="s">
        <v>806</v>
      </c>
      <c r="AH200" s="11" t="n">
        <v>11.25</v>
      </c>
      <c r="AI200" s="12" t="n">
        <v>1</v>
      </c>
      <c r="AJ200" s="11" t="n">
        <f aca="false">IF(AI200&lt;100%,0,5)</f>
        <v>5</v>
      </c>
      <c r="AK200" s="22"/>
      <c r="AL200" s="23"/>
      <c r="AM200" s="51"/>
      <c r="AN200" s="11" t="n">
        <v>5</v>
      </c>
      <c r="AO200" s="51"/>
      <c r="AP200" s="11" t="n">
        <v>6.3</v>
      </c>
      <c r="AQ200" s="51"/>
      <c r="AR200" s="11"/>
      <c r="AS200" s="22" t="n">
        <v>0</v>
      </c>
      <c r="AT200" s="23" t="n">
        <v>0</v>
      </c>
      <c r="AU200" s="22" t="n">
        <v>0</v>
      </c>
      <c r="AV200" s="23" t="n">
        <v>0</v>
      </c>
      <c r="AW200" s="22"/>
      <c r="AX200" s="23"/>
      <c r="AY200" s="22"/>
      <c r="AZ200" s="23"/>
      <c r="BA200" s="22"/>
      <c r="BB200" s="23"/>
      <c r="BC200" s="22"/>
      <c r="BD200" s="23"/>
      <c r="BE200" s="22" t="n">
        <v>0</v>
      </c>
      <c r="BF200" s="23" t="n">
        <f aca="false">BE200*1</f>
        <v>0</v>
      </c>
      <c r="BG200" s="22" t="n">
        <v>3</v>
      </c>
      <c r="BH200" s="23" t="n">
        <f aca="false">BG200*1</f>
        <v>3</v>
      </c>
      <c r="BI200" s="22" t="n">
        <v>0</v>
      </c>
      <c r="BJ200" s="23" t="n">
        <f aca="false">BI200*2</f>
        <v>0</v>
      </c>
      <c r="BK200" s="22" t="n">
        <v>0</v>
      </c>
      <c r="BL200" s="23" t="n">
        <f aca="false">BK200*0.5</f>
        <v>0</v>
      </c>
      <c r="BM200" s="22" t="n">
        <v>0</v>
      </c>
      <c r="BN200" s="23" t="n">
        <v>0</v>
      </c>
      <c r="BO200" s="22"/>
      <c r="BP200" s="52"/>
      <c r="BQ200" s="22"/>
      <c r="BR200" s="52"/>
      <c r="BS200" s="22"/>
      <c r="BT200" s="23" t="n">
        <v>10</v>
      </c>
      <c r="BU200" s="22" t="n">
        <v>1</v>
      </c>
      <c r="BV200" s="23" t="n">
        <f aca="false">BU200*7</f>
        <v>7</v>
      </c>
      <c r="BW200" s="22"/>
      <c r="BX200" s="23"/>
      <c r="BY200" s="22"/>
      <c r="BZ200" s="23"/>
      <c r="CA200" s="22"/>
      <c r="CB200" s="23"/>
      <c r="CC200" s="22"/>
      <c r="CD200" s="52"/>
      <c r="CE200" s="22"/>
      <c r="CF200" s="52"/>
      <c r="CG200" s="22"/>
      <c r="CH200" s="23"/>
      <c r="CI200" s="22" t="n">
        <v>0</v>
      </c>
      <c r="CJ200" s="23" t="n">
        <f aca="false">CI200</f>
        <v>0</v>
      </c>
      <c r="CK200" s="22"/>
      <c r="CL200" s="52"/>
      <c r="CM200" s="22" t="n">
        <v>0</v>
      </c>
      <c r="CN200" s="53" t="n">
        <f aca="false">CM200</f>
        <v>0</v>
      </c>
      <c r="CO200" s="26" t="n">
        <f aca="false">H200+J200+L200+N200+P200+R200+T200+V200+X200+Z200+AB200+AD200+AF200+AH200+AJ200+AL200+AN200+AP200+AR200+AT200+AV200+AX200+AZ200+BB200+BD200+BF200+BH200+BJ200+BL200+BN200+BP200+BR200+BT200+BV200+BX200+BZ200+CB200+CD200+CF200+CH200+CJ200+CL200+CN200</f>
        <v>85.35</v>
      </c>
    </row>
    <row r="201" customFormat="false" ht="45" hidden="false" customHeight="true" outlineLevel="0" collapsed="false">
      <c r="A201" s="7" t="n">
        <v>165</v>
      </c>
      <c r="B201" s="21" t="s">
        <v>807</v>
      </c>
      <c r="C201" s="42" t="s">
        <v>808</v>
      </c>
      <c r="D201" s="42" t="s">
        <v>809</v>
      </c>
      <c r="E201" s="21" t="s">
        <v>59</v>
      </c>
      <c r="F201" s="21" t="s">
        <v>112</v>
      </c>
      <c r="G201" s="22"/>
      <c r="H201" s="23"/>
      <c r="I201" s="22"/>
      <c r="J201" s="23"/>
      <c r="K201" s="50"/>
      <c r="L201" s="50"/>
      <c r="M201" s="50"/>
      <c r="N201" s="50"/>
      <c r="O201" s="50"/>
      <c r="P201" s="50"/>
      <c r="Q201" s="50"/>
      <c r="R201" s="50"/>
      <c r="S201" s="22" t="n">
        <v>0</v>
      </c>
      <c r="T201" s="23" t="n">
        <v>0</v>
      </c>
      <c r="U201" s="22" t="n">
        <v>0</v>
      </c>
      <c r="V201" s="23" t="n">
        <f aca="false">U201*2</f>
        <v>0</v>
      </c>
      <c r="W201" s="50"/>
      <c r="X201" s="50"/>
      <c r="Y201" s="50"/>
      <c r="Z201" s="50"/>
      <c r="AA201" s="12" t="n">
        <v>0.803</v>
      </c>
      <c r="AB201" s="11" t="n">
        <f aca="false">IF(AA201&lt;51%,0,IF(AA201&lt;61%,5,IF(AA201&lt;71%,7,9)))</f>
        <v>9</v>
      </c>
      <c r="AC201" s="24" t="n">
        <v>1</v>
      </c>
      <c r="AD201" s="23" t="n">
        <v>10</v>
      </c>
      <c r="AE201" s="51"/>
      <c r="AF201" s="11"/>
      <c r="AG201" s="51"/>
      <c r="AH201" s="11"/>
      <c r="AI201" s="12" t="n">
        <v>1</v>
      </c>
      <c r="AJ201" s="11" t="n">
        <f aca="false">IF(AI201&lt;100%,0,5)</f>
        <v>5</v>
      </c>
      <c r="AK201" s="22"/>
      <c r="AL201" s="23"/>
      <c r="AM201" s="51"/>
      <c r="AN201" s="11" t="n">
        <v>10</v>
      </c>
      <c r="AO201" s="51"/>
      <c r="AP201" s="11" t="n">
        <v>7.6</v>
      </c>
      <c r="AQ201" s="51"/>
      <c r="AR201" s="11"/>
      <c r="AS201" s="22" t="n">
        <v>0</v>
      </c>
      <c r="AT201" s="23" t="n">
        <v>0</v>
      </c>
      <c r="AU201" s="22" t="n">
        <v>0</v>
      </c>
      <c r="AV201" s="23"/>
      <c r="AW201" s="22"/>
      <c r="AX201" s="23"/>
      <c r="AY201" s="22"/>
      <c r="AZ201" s="23"/>
      <c r="BA201" s="22"/>
      <c r="BB201" s="23"/>
      <c r="BC201" s="22" t="s">
        <v>191</v>
      </c>
      <c r="BD201" s="23" t="n">
        <f aca="false">2*1</f>
        <v>2</v>
      </c>
      <c r="BE201" s="22" t="n">
        <v>0</v>
      </c>
      <c r="BF201" s="23" t="n">
        <f aca="false">BE201*1</f>
        <v>0</v>
      </c>
      <c r="BG201" s="22" t="n">
        <v>0</v>
      </c>
      <c r="BH201" s="23" t="n">
        <f aca="false">BG201*1</f>
        <v>0</v>
      </c>
      <c r="BI201" s="22" t="n">
        <v>0</v>
      </c>
      <c r="BJ201" s="23" t="n">
        <f aca="false">BI201*2</f>
        <v>0</v>
      </c>
      <c r="BK201" s="22" t="n">
        <v>0</v>
      </c>
      <c r="BL201" s="23" t="n">
        <f aca="false">BK201*0.5</f>
        <v>0</v>
      </c>
      <c r="BM201" s="22" t="n">
        <v>0</v>
      </c>
      <c r="BN201" s="23" t="n">
        <v>0</v>
      </c>
      <c r="BO201" s="22"/>
      <c r="BP201" s="52"/>
      <c r="BQ201" s="22"/>
      <c r="BR201" s="52"/>
      <c r="BS201" s="22"/>
      <c r="BT201" s="23"/>
      <c r="BU201" s="22"/>
      <c r="BV201" s="52"/>
      <c r="BW201" s="59"/>
      <c r="BX201" s="23" t="n">
        <v>2</v>
      </c>
      <c r="BY201" s="22"/>
      <c r="BZ201" s="23"/>
      <c r="CA201" s="22"/>
      <c r="CB201" s="23"/>
      <c r="CC201" s="22"/>
      <c r="CD201" s="52"/>
      <c r="CE201" s="22"/>
      <c r="CF201" s="52"/>
      <c r="CG201" s="22" t="s">
        <v>472</v>
      </c>
      <c r="CH201" s="23" t="n">
        <v>16</v>
      </c>
      <c r="CI201" s="22" t="n">
        <v>0</v>
      </c>
      <c r="CJ201" s="53" t="n">
        <f aca="false">CI201</f>
        <v>0</v>
      </c>
      <c r="CK201" s="22"/>
      <c r="CL201" s="52"/>
      <c r="CM201" s="22" t="n">
        <v>0</v>
      </c>
      <c r="CN201" s="53" t="n">
        <f aca="false">CM201</f>
        <v>0</v>
      </c>
      <c r="CO201" s="26" t="n">
        <f aca="false">H201+J201+L201+N201+P201+R201+T201+V201+X201+Z201+AB201+AD201+AF201+AH201+AJ201+AL201+AN201+AP201+AR201+AT201+AV201+AX201+AZ201+BB201+BD201+BF201+BH201+BJ201+BL201+BN201+BP201+BR201+BT201+BV201+BX201+BZ201+CB201+CD201+CF201+CH201+CJ201+CL201+CN201</f>
        <v>61.6</v>
      </c>
    </row>
    <row r="202" customFormat="false" ht="45" hidden="false" customHeight="true" outlineLevel="0" collapsed="false">
      <c r="A202" s="7" t="n">
        <v>177</v>
      </c>
      <c r="B202" s="21" t="s">
        <v>810</v>
      </c>
      <c r="C202" s="42" t="s">
        <v>811</v>
      </c>
      <c r="D202" s="42" t="s">
        <v>812</v>
      </c>
      <c r="E202" s="21" t="s">
        <v>68</v>
      </c>
      <c r="F202" s="21" t="s">
        <v>116</v>
      </c>
      <c r="G202" s="22"/>
      <c r="H202" s="23"/>
      <c r="I202" s="22"/>
      <c r="J202" s="23"/>
      <c r="K202" s="50"/>
      <c r="L202" s="57"/>
      <c r="M202" s="50"/>
      <c r="N202" s="57"/>
      <c r="O202" s="50"/>
      <c r="P202" s="50"/>
      <c r="Q202" s="50"/>
      <c r="R202" s="50"/>
      <c r="S202" s="22" t="n">
        <v>0</v>
      </c>
      <c r="T202" s="23" t="n">
        <v>0</v>
      </c>
      <c r="U202" s="22" t="n">
        <v>0</v>
      </c>
      <c r="V202" s="23" t="n">
        <f aca="false">U202*2</f>
        <v>0</v>
      </c>
      <c r="W202" s="50"/>
      <c r="X202" s="50"/>
      <c r="Y202" s="50"/>
      <c r="Z202" s="50"/>
      <c r="AA202" s="12" t="n">
        <v>0.89</v>
      </c>
      <c r="AB202" s="11" t="n">
        <f aca="false">IF(AA202&lt;51%,0,IF(AA202&lt;61%,5,IF(AA202&lt;71%,7,9)))</f>
        <v>9</v>
      </c>
      <c r="AC202" s="24" t="n">
        <v>1</v>
      </c>
      <c r="AD202" s="23" t="n">
        <v>10</v>
      </c>
      <c r="AE202" s="51"/>
      <c r="AF202" s="11"/>
      <c r="AG202" s="51"/>
      <c r="AH202" s="11"/>
      <c r="AI202" s="12" t="n">
        <v>1</v>
      </c>
      <c r="AJ202" s="11" t="n">
        <f aca="false">IF(AI202&lt;100%,0,5)</f>
        <v>5</v>
      </c>
      <c r="AK202" s="22"/>
      <c r="AL202" s="23"/>
      <c r="AM202" s="51"/>
      <c r="AN202" s="11" t="n">
        <v>26.67</v>
      </c>
      <c r="AO202" s="51"/>
      <c r="AP202" s="11" t="n">
        <v>2.67</v>
      </c>
      <c r="AQ202" s="51"/>
      <c r="AR202" s="11"/>
      <c r="AS202" s="22" t="n">
        <v>0</v>
      </c>
      <c r="AT202" s="23" t="n">
        <v>0</v>
      </c>
      <c r="AU202" s="22" t="n">
        <v>0</v>
      </c>
      <c r="AV202" s="23"/>
      <c r="AW202" s="22"/>
      <c r="AX202" s="23"/>
      <c r="AY202" s="22"/>
      <c r="AZ202" s="23"/>
      <c r="BA202" s="22"/>
      <c r="BB202" s="23"/>
      <c r="BC202" s="22"/>
      <c r="BD202" s="23"/>
      <c r="BE202" s="22" t="n">
        <v>0</v>
      </c>
      <c r="BF202" s="23" t="n">
        <f aca="false">BE202*1</f>
        <v>0</v>
      </c>
      <c r="BG202" s="22" t="n">
        <v>0</v>
      </c>
      <c r="BH202" s="23" t="n">
        <f aca="false">BG202*1</f>
        <v>0</v>
      </c>
      <c r="BI202" s="22" t="n">
        <v>0</v>
      </c>
      <c r="BJ202" s="23" t="n">
        <f aca="false">BI202*2</f>
        <v>0</v>
      </c>
      <c r="BK202" s="22" t="n">
        <v>0</v>
      </c>
      <c r="BL202" s="23" t="n">
        <f aca="false">BK202*0.5</f>
        <v>0</v>
      </c>
      <c r="BM202" s="22" t="n">
        <v>0</v>
      </c>
      <c r="BN202" s="23" t="n">
        <v>0</v>
      </c>
      <c r="BO202" s="22"/>
      <c r="BP202" s="52"/>
      <c r="BQ202" s="22"/>
      <c r="BR202" s="52"/>
      <c r="BS202" s="22"/>
      <c r="BT202" s="23"/>
      <c r="BU202" s="22"/>
      <c r="BV202" s="52"/>
      <c r="BW202" s="22"/>
      <c r="BX202" s="23"/>
      <c r="BY202" s="22"/>
      <c r="BZ202" s="23"/>
      <c r="CA202" s="22"/>
      <c r="CB202" s="23"/>
      <c r="CC202" s="22"/>
      <c r="CD202" s="52"/>
      <c r="CE202" s="22"/>
      <c r="CF202" s="52"/>
      <c r="CG202" s="22"/>
      <c r="CH202" s="23"/>
      <c r="CI202" s="22" t="n">
        <v>0</v>
      </c>
      <c r="CJ202" s="23" t="n">
        <f aca="false">CI202</f>
        <v>0</v>
      </c>
      <c r="CK202" s="22"/>
      <c r="CL202" s="52"/>
      <c r="CM202" s="22" t="n">
        <v>0</v>
      </c>
      <c r="CN202" s="53" t="n">
        <f aca="false">CM202</f>
        <v>0</v>
      </c>
      <c r="CO202" s="26" t="n">
        <f aca="false">H202+J202+L202+N202+P202+R202+T202+V202+X202+Z202+AB202+AD202+AF202+AH202+AJ202+AL202+AN202+AP202+AR202+AT202+AV202+AX202+AZ202+BB202+BD202+BF202+BH202+BJ202+BL202+BN202+BP202+BR202+BT202+BV202+BX202+BZ202+CB202+CD202+CF202+CH202+CJ202+CL202+CN202</f>
        <v>53.34</v>
      </c>
    </row>
    <row r="203" customFormat="false" ht="45" hidden="false" customHeight="true" outlineLevel="0" collapsed="false">
      <c r="A203" s="7" t="n">
        <v>166</v>
      </c>
      <c r="B203" s="21" t="s">
        <v>813</v>
      </c>
      <c r="C203" s="42" t="s">
        <v>814</v>
      </c>
      <c r="D203" s="42" t="s">
        <v>815</v>
      </c>
      <c r="E203" s="21" t="s">
        <v>59</v>
      </c>
      <c r="F203" s="21" t="s">
        <v>112</v>
      </c>
      <c r="G203" s="22" t="n">
        <v>0</v>
      </c>
      <c r="H203" s="23" t="n">
        <v>0</v>
      </c>
      <c r="I203" s="22"/>
      <c r="J203" s="23" t="n">
        <v>4</v>
      </c>
      <c r="K203" s="50"/>
      <c r="L203" s="50"/>
      <c r="M203" s="50"/>
      <c r="N203" s="50"/>
      <c r="O203" s="50"/>
      <c r="P203" s="50"/>
      <c r="Q203" s="50"/>
      <c r="R203" s="50"/>
      <c r="S203" s="22" t="n">
        <v>0</v>
      </c>
      <c r="T203" s="23" t="n">
        <v>0</v>
      </c>
      <c r="U203" s="22" t="n">
        <v>0</v>
      </c>
      <c r="V203" s="23" t="n">
        <f aca="false">U203*2</f>
        <v>0</v>
      </c>
      <c r="W203" s="50"/>
      <c r="X203" s="50"/>
      <c r="Y203" s="50"/>
      <c r="Z203" s="50"/>
      <c r="AA203" s="12" t="n">
        <v>0.7455</v>
      </c>
      <c r="AB203" s="11" t="n">
        <f aca="false">IF(AA203&lt;51%,0,IF(AA203&lt;61%,5,IF(AA203&lt;71%,7,9)))</f>
        <v>9</v>
      </c>
      <c r="AC203" s="24" t="n">
        <v>1</v>
      </c>
      <c r="AD203" s="23" t="n">
        <v>10</v>
      </c>
      <c r="AE203" s="51"/>
      <c r="AF203" s="11"/>
      <c r="AG203" s="51"/>
      <c r="AH203" s="11"/>
      <c r="AI203" s="12" t="n">
        <v>1</v>
      </c>
      <c r="AJ203" s="11" t="n">
        <f aca="false">IF(AI203&lt;100%,0,5)</f>
        <v>5</v>
      </c>
      <c r="AK203" s="22"/>
      <c r="AL203" s="23"/>
      <c r="AM203" s="51"/>
      <c r="AN203" s="11"/>
      <c r="AO203" s="51"/>
      <c r="AP203" s="11" t="n">
        <v>2.67</v>
      </c>
      <c r="AQ203" s="51"/>
      <c r="AR203" s="11" t="n">
        <v>1.3</v>
      </c>
      <c r="AS203" s="22" t="n">
        <v>0</v>
      </c>
      <c r="AT203" s="23" t="n">
        <v>0</v>
      </c>
      <c r="AU203" s="22" t="n">
        <v>0</v>
      </c>
      <c r="AV203" s="23" t="n">
        <v>0</v>
      </c>
      <c r="AW203" s="22"/>
      <c r="AX203" s="23" t="n">
        <v>2</v>
      </c>
      <c r="AY203" s="22"/>
      <c r="AZ203" s="23"/>
      <c r="BA203" s="22"/>
      <c r="BB203" s="23"/>
      <c r="BC203" s="22"/>
      <c r="BD203" s="23"/>
      <c r="BE203" s="22" t="n">
        <v>0</v>
      </c>
      <c r="BF203" s="23" t="n">
        <f aca="false">BE203*1</f>
        <v>0</v>
      </c>
      <c r="BG203" s="22" t="n">
        <v>3</v>
      </c>
      <c r="BH203" s="23" t="n">
        <f aca="false">BG203*1</f>
        <v>3</v>
      </c>
      <c r="BI203" s="22" t="n">
        <v>0</v>
      </c>
      <c r="BJ203" s="23" t="n">
        <f aca="false">BI203*2</f>
        <v>0</v>
      </c>
      <c r="BK203" s="22" t="n">
        <v>1</v>
      </c>
      <c r="BL203" s="23" t="n">
        <f aca="false">BK203*0.5</f>
        <v>0.5</v>
      </c>
      <c r="BM203" s="22" t="n">
        <v>0</v>
      </c>
      <c r="BN203" s="23" t="n">
        <v>0</v>
      </c>
      <c r="BO203" s="22"/>
      <c r="BP203" s="52"/>
      <c r="BQ203" s="22"/>
      <c r="BR203" s="52"/>
      <c r="BS203" s="22"/>
      <c r="BT203" s="23"/>
      <c r="BU203" s="22" t="n">
        <v>2</v>
      </c>
      <c r="BV203" s="23" t="n">
        <f aca="false">BU203*7</f>
        <v>14</v>
      </c>
      <c r="BW203" s="22"/>
      <c r="BX203" s="23"/>
      <c r="BY203" s="22"/>
      <c r="BZ203" s="23"/>
      <c r="CA203" s="22"/>
      <c r="CB203" s="23"/>
      <c r="CC203" s="22"/>
      <c r="CD203" s="52"/>
      <c r="CE203" s="22"/>
      <c r="CF203" s="52"/>
      <c r="CG203" s="22"/>
      <c r="CH203" s="23"/>
      <c r="CI203" s="22" t="n">
        <v>0</v>
      </c>
      <c r="CJ203" s="53" t="n">
        <f aca="false">CI203</f>
        <v>0</v>
      </c>
      <c r="CK203" s="22"/>
      <c r="CL203" s="52"/>
      <c r="CM203" s="22" t="n">
        <v>0</v>
      </c>
      <c r="CN203" s="53" t="n">
        <f aca="false">CM203</f>
        <v>0</v>
      </c>
      <c r="CO203" s="26" t="n">
        <f aca="false">H203+J203+L203+N203+P203+R203+T203+V203+X203+Z203+AB203+AD203+AF203+AH203+AJ203+AL203+AN203+AP203+AR203+AT203+AV203+AX203+AZ203+BB203+BD203+BF203+BH203+BJ203+BL203+BN203+BP203+BR203+BT203+BV203+BX203+BZ203+CB203+CD203+CF203+CH203+CJ203+CL203+CN203</f>
        <v>51.47</v>
      </c>
    </row>
    <row r="204" customFormat="false" ht="45" hidden="false" customHeight="true" outlineLevel="0" collapsed="false">
      <c r="A204" s="7" t="n">
        <v>216</v>
      </c>
      <c r="B204" s="21" t="s">
        <v>816</v>
      </c>
      <c r="C204" s="42" t="s">
        <v>817</v>
      </c>
      <c r="D204" s="42" t="s">
        <v>818</v>
      </c>
      <c r="E204" s="21" t="s">
        <v>83</v>
      </c>
      <c r="F204" s="21" t="s">
        <v>133</v>
      </c>
      <c r="G204" s="22" t="n">
        <v>0</v>
      </c>
      <c r="H204" s="23" t="n">
        <v>0</v>
      </c>
      <c r="I204" s="22" t="n">
        <v>0</v>
      </c>
      <c r="J204" s="23" t="n">
        <v>0</v>
      </c>
      <c r="K204" s="50"/>
      <c r="L204" s="50"/>
      <c r="M204" s="50"/>
      <c r="N204" s="50"/>
      <c r="O204" s="50"/>
      <c r="P204" s="50"/>
      <c r="Q204" s="50"/>
      <c r="R204" s="50"/>
      <c r="S204" s="22" t="n">
        <v>0</v>
      </c>
      <c r="T204" s="23" t="n">
        <v>0</v>
      </c>
      <c r="U204" s="22" t="n">
        <v>0</v>
      </c>
      <c r="V204" s="23" t="n">
        <f aca="false">U204*2</f>
        <v>0</v>
      </c>
      <c r="W204" s="50"/>
      <c r="X204" s="50"/>
      <c r="Y204" s="50"/>
      <c r="Z204" s="50"/>
      <c r="AA204" s="12" t="n">
        <v>0.79</v>
      </c>
      <c r="AB204" s="11" t="n">
        <f aca="false">IF(AA204&lt;51%,0,IF(AA204&lt;61%,5,IF(AA204&lt;71%,7,9)))</f>
        <v>9</v>
      </c>
      <c r="AC204" s="24" t="n">
        <v>1</v>
      </c>
      <c r="AD204" s="23" t="n">
        <v>10</v>
      </c>
      <c r="AE204" s="51"/>
      <c r="AF204" s="11"/>
      <c r="AG204" s="51"/>
      <c r="AH204" s="11"/>
      <c r="AI204" s="12" t="n">
        <v>0</v>
      </c>
      <c r="AJ204" s="11" t="n">
        <f aca="false">IF(AI204&lt;100%,0,5)</f>
        <v>0</v>
      </c>
      <c r="AK204" s="22"/>
      <c r="AL204" s="23"/>
      <c r="AM204" s="51"/>
      <c r="AN204" s="11" t="n">
        <v>20</v>
      </c>
      <c r="AO204" s="51"/>
      <c r="AP204" s="11" t="n">
        <v>10</v>
      </c>
      <c r="AQ204" s="51"/>
      <c r="AR204" s="11"/>
      <c r="AS204" s="22" t="n">
        <v>0</v>
      </c>
      <c r="AT204" s="23" t="n">
        <v>0</v>
      </c>
      <c r="AU204" s="22" t="n">
        <v>0</v>
      </c>
      <c r="AV204" s="23"/>
      <c r="AW204" s="22"/>
      <c r="AX204" s="23"/>
      <c r="AY204" s="22"/>
      <c r="AZ204" s="23"/>
      <c r="BA204" s="22"/>
      <c r="BB204" s="23"/>
      <c r="BC204" s="22"/>
      <c r="BD204" s="23"/>
      <c r="BE204" s="22" t="n">
        <v>0</v>
      </c>
      <c r="BF204" s="23" t="n">
        <f aca="false">BE204*1</f>
        <v>0</v>
      </c>
      <c r="BG204" s="22" t="n">
        <v>0</v>
      </c>
      <c r="BH204" s="23" t="n">
        <f aca="false">BG204*1</f>
        <v>0</v>
      </c>
      <c r="BI204" s="22" t="n">
        <v>0</v>
      </c>
      <c r="BJ204" s="23" t="n">
        <f aca="false">BI204*2</f>
        <v>0</v>
      </c>
      <c r="BK204" s="22" t="n">
        <v>0</v>
      </c>
      <c r="BL204" s="23" t="n">
        <f aca="false">BK204*0.5</f>
        <v>0</v>
      </c>
      <c r="BM204" s="22" t="n">
        <v>0</v>
      </c>
      <c r="BN204" s="23" t="n">
        <v>0</v>
      </c>
      <c r="BO204" s="22"/>
      <c r="BP204" s="52"/>
      <c r="BQ204" s="22"/>
      <c r="BR204" s="52"/>
      <c r="BS204" s="22"/>
      <c r="BT204" s="23"/>
      <c r="BU204" s="22"/>
      <c r="BV204" s="52"/>
      <c r="BW204" s="22"/>
      <c r="BX204" s="23"/>
      <c r="BY204" s="22"/>
      <c r="BZ204" s="52"/>
      <c r="CA204" s="55"/>
      <c r="CB204" s="23" t="n">
        <v>3</v>
      </c>
      <c r="CC204" s="22"/>
      <c r="CD204" s="52"/>
      <c r="CE204" s="22"/>
      <c r="CF204" s="52"/>
      <c r="CG204" s="22"/>
      <c r="CH204" s="23"/>
      <c r="CI204" s="22" t="n">
        <v>11</v>
      </c>
      <c r="CJ204" s="23" t="n">
        <v>11</v>
      </c>
      <c r="CK204" s="22"/>
      <c r="CL204" s="23" t="n">
        <v>6</v>
      </c>
      <c r="CM204" s="22" t="n">
        <v>0</v>
      </c>
      <c r="CN204" s="53" t="n">
        <f aca="false">CM204</f>
        <v>0</v>
      </c>
      <c r="CO204" s="26" t="n">
        <f aca="false">H204+J204+L204+N204+P204+R204+T204+V204+X204+Z204+AB204+AD204+AF204+AH204+AJ204+AL204+AN204+AP204+AR204+AT204+AV204+AX204+AZ204+BB204+BD204+BF204+BH204+BJ204+BL204+BN204+BP204+BR204+BT204+BV204+BX204+BZ204+CB204+CD204+CF204+CH204+CJ204+CL204+CN204</f>
        <v>69</v>
      </c>
    </row>
    <row r="205" customFormat="false" ht="45" hidden="false" customHeight="true" outlineLevel="0" collapsed="false">
      <c r="A205" s="7" t="n">
        <v>113</v>
      </c>
      <c r="B205" s="21" t="s">
        <v>819</v>
      </c>
      <c r="C205" s="42" t="s">
        <v>820</v>
      </c>
      <c r="D205" s="42" t="s">
        <v>821</v>
      </c>
      <c r="E205" s="21" t="s">
        <v>59</v>
      </c>
      <c r="F205" s="21" t="s">
        <v>100</v>
      </c>
      <c r="G205" s="22" t="n">
        <v>0</v>
      </c>
      <c r="H205" s="23" t="n">
        <v>0</v>
      </c>
      <c r="I205" s="22"/>
      <c r="J205" s="23" t="n">
        <v>3</v>
      </c>
      <c r="K205" s="50"/>
      <c r="L205" s="50"/>
      <c r="M205" s="50"/>
      <c r="N205" s="50"/>
      <c r="O205" s="50"/>
      <c r="P205" s="50"/>
      <c r="Q205" s="50"/>
      <c r="R205" s="50"/>
      <c r="S205" s="22" t="n">
        <v>0</v>
      </c>
      <c r="T205" s="23" t="n">
        <v>0</v>
      </c>
      <c r="U205" s="22" t="n">
        <v>0</v>
      </c>
      <c r="V205" s="23" t="n">
        <f aca="false">U205*2</f>
        <v>0</v>
      </c>
      <c r="W205" s="50"/>
      <c r="X205" s="50"/>
      <c r="Y205" s="50"/>
      <c r="Z205" s="50"/>
      <c r="AA205" s="12" t="n">
        <v>0.5423</v>
      </c>
      <c r="AB205" s="11" t="n">
        <f aca="false">IF(AA205&lt;51%,0,IF(AA205&lt;61%,5,IF(AA205&lt;71%,7,9)))</f>
        <v>5</v>
      </c>
      <c r="AC205" s="24" t="n">
        <v>1</v>
      </c>
      <c r="AD205" s="23" t="n">
        <v>10</v>
      </c>
      <c r="AE205" s="51" t="s">
        <v>702</v>
      </c>
      <c r="AF205" s="11" t="n">
        <v>6.93</v>
      </c>
      <c r="AG205" s="51"/>
      <c r="AH205" s="11"/>
      <c r="AI205" s="12" t="n">
        <v>1</v>
      </c>
      <c r="AJ205" s="11" t="n">
        <f aca="false">IF(AI205&lt;100%,0,5)</f>
        <v>5</v>
      </c>
      <c r="AK205" s="22"/>
      <c r="AL205" s="23"/>
      <c r="AM205" s="51"/>
      <c r="AN205" s="11"/>
      <c r="AO205" s="51"/>
      <c r="AP205" s="11" t="n">
        <v>1</v>
      </c>
      <c r="AQ205" s="51"/>
      <c r="AR205" s="11"/>
      <c r="AS205" s="22" t="n">
        <v>0</v>
      </c>
      <c r="AT205" s="23" t="n">
        <v>0</v>
      </c>
      <c r="AU205" s="22" t="n">
        <v>0</v>
      </c>
      <c r="AV205" s="23" t="n">
        <v>0</v>
      </c>
      <c r="AW205" s="22"/>
      <c r="AX205" s="23"/>
      <c r="AY205" s="22"/>
      <c r="AZ205" s="23"/>
      <c r="BA205" s="22" t="s">
        <v>269</v>
      </c>
      <c r="BB205" s="23" t="n">
        <v>3</v>
      </c>
      <c r="BC205" s="22" t="s">
        <v>269</v>
      </c>
      <c r="BD205" s="23" t="n">
        <f aca="false">1*1</f>
        <v>1</v>
      </c>
      <c r="BE205" s="22" t="n">
        <v>0</v>
      </c>
      <c r="BF205" s="23" t="n">
        <f aca="false">BE205*1</f>
        <v>0</v>
      </c>
      <c r="BG205" s="22" t="n">
        <v>2</v>
      </c>
      <c r="BH205" s="23" t="n">
        <f aca="false">BG205*1</f>
        <v>2</v>
      </c>
      <c r="BI205" s="22" t="n">
        <v>0</v>
      </c>
      <c r="BJ205" s="23" t="n">
        <f aca="false">BI205*2</f>
        <v>0</v>
      </c>
      <c r="BK205" s="22" t="n">
        <v>2</v>
      </c>
      <c r="BL205" s="23" t="n">
        <f aca="false">BK205*0.5</f>
        <v>1</v>
      </c>
      <c r="BM205" s="22" t="n">
        <v>0</v>
      </c>
      <c r="BN205" s="23" t="n">
        <v>0</v>
      </c>
      <c r="BO205" s="22"/>
      <c r="BP205" s="52"/>
      <c r="BQ205" s="22"/>
      <c r="BR205" s="52"/>
      <c r="BS205" s="22"/>
      <c r="BT205" s="23"/>
      <c r="BU205" s="22"/>
      <c r="BV205" s="52"/>
      <c r="BW205" s="59"/>
      <c r="BX205" s="23" t="n">
        <v>4</v>
      </c>
      <c r="BY205" s="22"/>
      <c r="BZ205" s="52"/>
      <c r="CA205" s="22"/>
      <c r="CB205" s="23" t="n">
        <v>1</v>
      </c>
      <c r="CC205" s="22"/>
      <c r="CD205" s="52"/>
      <c r="CE205" s="22"/>
      <c r="CF205" s="52"/>
      <c r="CG205" s="22" t="s">
        <v>822</v>
      </c>
      <c r="CH205" s="23" t="n">
        <v>8</v>
      </c>
      <c r="CI205" s="22" t="n">
        <v>0</v>
      </c>
      <c r="CJ205" s="53" t="n">
        <f aca="false">CI205</f>
        <v>0</v>
      </c>
      <c r="CK205" s="22"/>
      <c r="CL205" s="52"/>
      <c r="CM205" s="22" t="n">
        <v>0</v>
      </c>
      <c r="CN205" s="53" t="n">
        <f aca="false">CM205</f>
        <v>0</v>
      </c>
      <c r="CO205" s="26" t="n">
        <f aca="false">H205+J205+L205+N205+P205+R205+T205+V205+X205+Z205+AB205+AD205+AF205+AH205+AJ205+AL205+AN205+AP205+AR205+AT205+AV205+AX205+AZ205+BB205+BD205+BF205+BH205+BJ205+BL205+BN205+BP205+BR205+BT205+BV205+BX205+BZ205+CB205+CD205+CF205+CH205+CJ205+CL205+CN205</f>
        <v>50.93</v>
      </c>
    </row>
    <row r="206" customFormat="false" ht="45" hidden="false" customHeight="true" outlineLevel="0" collapsed="false">
      <c r="A206" s="7" t="n">
        <v>128</v>
      </c>
      <c r="B206" s="21" t="s">
        <v>823</v>
      </c>
      <c r="C206" s="42" t="s">
        <v>824</v>
      </c>
      <c r="D206" s="42"/>
      <c r="E206" s="21" t="s">
        <v>68</v>
      </c>
      <c r="F206" s="21" t="s">
        <v>102</v>
      </c>
      <c r="G206" s="22" t="n">
        <v>0</v>
      </c>
      <c r="H206" s="23" t="n">
        <v>0</v>
      </c>
      <c r="I206" s="22" t="n">
        <v>0</v>
      </c>
      <c r="J206" s="23" t="n">
        <v>0</v>
      </c>
      <c r="K206" s="50"/>
      <c r="L206" s="57"/>
      <c r="M206" s="50"/>
      <c r="N206" s="57"/>
      <c r="O206" s="50"/>
      <c r="P206" s="50"/>
      <c r="Q206" s="50"/>
      <c r="R206" s="50"/>
      <c r="S206" s="22" t="n">
        <v>0</v>
      </c>
      <c r="T206" s="23" t="n">
        <v>0</v>
      </c>
      <c r="U206" s="22" t="n">
        <v>0</v>
      </c>
      <c r="V206" s="23" t="n">
        <f aca="false">U206*2</f>
        <v>0</v>
      </c>
      <c r="W206" s="50"/>
      <c r="X206" s="50"/>
      <c r="Y206" s="50"/>
      <c r="Z206" s="50"/>
      <c r="AA206" s="12" t="n">
        <v>0</v>
      </c>
      <c r="AB206" s="11" t="n">
        <f aca="false">IF(AA206&lt;51%,0,IF(AA206&lt;61%,5,IF(AA206&lt;71%,7,9)))</f>
        <v>0</v>
      </c>
      <c r="AC206" s="56" t="n">
        <v>0</v>
      </c>
      <c r="AD206" s="23" t="n">
        <f aca="false">IF(AC206&lt;51%,0,IF(AC206&lt;61%,5,IF(AC206&lt;71%,7,9)))</f>
        <v>0</v>
      </c>
      <c r="AE206" s="51"/>
      <c r="AF206" s="11"/>
      <c r="AG206" s="51"/>
      <c r="AH206" s="11"/>
      <c r="AI206" s="12" t="n">
        <v>0</v>
      </c>
      <c r="AJ206" s="11" t="n">
        <f aca="false">IF(AI206&lt;100%,0,5)</f>
        <v>0</v>
      </c>
      <c r="AK206" s="22"/>
      <c r="AL206" s="23"/>
      <c r="AM206" s="51"/>
      <c r="AN206" s="11"/>
      <c r="AO206" s="51"/>
      <c r="AP206" s="11"/>
      <c r="AQ206" s="51"/>
      <c r="AR206" s="11"/>
      <c r="AS206" s="22" t="n">
        <v>0</v>
      </c>
      <c r="AT206" s="23" t="n">
        <v>0</v>
      </c>
      <c r="AU206" s="22" t="n">
        <v>0</v>
      </c>
      <c r="AV206" s="23"/>
      <c r="AW206" s="22"/>
      <c r="AX206" s="23"/>
      <c r="AY206" s="22"/>
      <c r="AZ206" s="23"/>
      <c r="BA206" s="22"/>
      <c r="BB206" s="23"/>
      <c r="BC206" s="22"/>
      <c r="BD206" s="23"/>
      <c r="BE206" s="22" t="n">
        <v>0</v>
      </c>
      <c r="BF206" s="23" t="n">
        <f aca="false">BE206*1</f>
        <v>0</v>
      </c>
      <c r="BG206" s="22" t="n">
        <v>0</v>
      </c>
      <c r="BH206" s="23" t="n">
        <f aca="false">BG206*1</f>
        <v>0</v>
      </c>
      <c r="BI206" s="22" t="n">
        <v>0</v>
      </c>
      <c r="BJ206" s="23" t="n">
        <f aca="false">BI206*2</f>
        <v>0</v>
      </c>
      <c r="BK206" s="22" t="n">
        <v>0</v>
      </c>
      <c r="BL206" s="23" t="n">
        <f aca="false">BK206*0.5</f>
        <v>0</v>
      </c>
      <c r="BM206" s="22" t="n">
        <v>0</v>
      </c>
      <c r="BN206" s="23" t="n">
        <v>0</v>
      </c>
      <c r="BO206" s="22"/>
      <c r="BP206" s="52"/>
      <c r="BQ206" s="22"/>
      <c r="BR206" s="52"/>
      <c r="BS206" s="22"/>
      <c r="BT206" s="23"/>
      <c r="BU206" s="22"/>
      <c r="BV206" s="52"/>
      <c r="BW206" s="22"/>
      <c r="BX206" s="23"/>
      <c r="BY206" s="22"/>
      <c r="BZ206" s="23"/>
      <c r="CA206" s="22"/>
      <c r="CB206" s="23"/>
      <c r="CC206" s="22"/>
      <c r="CD206" s="52"/>
      <c r="CE206" s="22"/>
      <c r="CF206" s="52"/>
      <c r="CG206" s="22" t="s">
        <v>472</v>
      </c>
      <c r="CH206" s="23" t="n">
        <f aca="false">1*8</f>
        <v>8</v>
      </c>
      <c r="CI206" s="22" t="n">
        <v>1</v>
      </c>
      <c r="CJ206" s="53" t="n">
        <v>1</v>
      </c>
      <c r="CK206" s="22"/>
      <c r="CL206" s="52"/>
      <c r="CM206" s="22" t="n">
        <v>0</v>
      </c>
      <c r="CN206" s="53" t="n">
        <f aca="false">CM206</f>
        <v>0</v>
      </c>
      <c r="CO206" s="26" t="n">
        <f aca="false">H206+J206+L206+N206+P206+R206+T206+V206+X206+Z206+AB206+AD206+AF206+AH206+AJ206+AL206+AN206+AP206+AR206+AT206+AV206+AX206+AZ206+BB206+BD206+BF206+BH206+BJ206+BL206+BN206+BP206+BR206+BT206+BV206+BX206+BZ206+CB206+CD206+CF206+CH206+CJ206+CL206+CN206</f>
        <v>9</v>
      </c>
    </row>
    <row r="207" customFormat="false" ht="45" hidden="false" customHeight="true" outlineLevel="0" collapsed="false">
      <c r="A207" s="7" t="n">
        <v>89</v>
      </c>
      <c r="B207" s="21" t="s">
        <v>825</v>
      </c>
      <c r="C207" s="42" t="s">
        <v>826</v>
      </c>
      <c r="D207" s="42"/>
      <c r="E207" s="21" t="s">
        <v>68</v>
      </c>
      <c r="F207" s="21" t="s">
        <v>92</v>
      </c>
      <c r="G207" s="22" t="n">
        <v>0</v>
      </c>
      <c r="H207" s="23" t="n">
        <v>0</v>
      </c>
      <c r="I207" s="22" t="n">
        <v>0</v>
      </c>
      <c r="J207" s="23" t="n">
        <v>0</v>
      </c>
      <c r="K207" s="50"/>
      <c r="L207" s="57"/>
      <c r="M207" s="50"/>
      <c r="N207" s="57"/>
      <c r="O207" s="50"/>
      <c r="P207" s="50"/>
      <c r="Q207" s="50"/>
      <c r="R207" s="50"/>
      <c r="S207" s="22" t="n">
        <v>0</v>
      </c>
      <c r="T207" s="23" t="n">
        <v>0</v>
      </c>
      <c r="U207" s="22" t="n">
        <v>0</v>
      </c>
      <c r="V207" s="23" t="n">
        <f aca="false">U207*2</f>
        <v>0</v>
      </c>
      <c r="W207" s="50"/>
      <c r="X207" s="50"/>
      <c r="Y207" s="50"/>
      <c r="Z207" s="50"/>
      <c r="AA207" s="12" t="n">
        <v>0.72</v>
      </c>
      <c r="AB207" s="11" t="n">
        <f aca="false">IF(AA207&lt;51%,0,IF(AA207&lt;61%,5,IF(AA207&lt;71%,7,9)))</f>
        <v>9</v>
      </c>
      <c r="AC207" s="56" t="n">
        <v>0</v>
      </c>
      <c r="AD207" s="23" t="n">
        <f aca="false">IF(AC207&lt;51%,0,IF(AC207&lt;61%,5,IF(AC207&lt;71%,7,9)))</f>
        <v>0</v>
      </c>
      <c r="AE207" s="51"/>
      <c r="AF207" s="11"/>
      <c r="AG207" s="51"/>
      <c r="AH207" s="11"/>
      <c r="AI207" s="12" t="n">
        <v>0</v>
      </c>
      <c r="AJ207" s="11" t="n">
        <f aca="false">IF(AI207&lt;100%,0,5)</f>
        <v>0</v>
      </c>
      <c r="AK207" s="22"/>
      <c r="AL207" s="23"/>
      <c r="AM207" s="51"/>
      <c r="AN207" s="11"/>
      <c r="AO207" s="51"/>
      <c r="AP207" s="11"/>
      <c r="AQ207" s="51"/>
      <c r="AR207" s="11"/>
      <c r="AS207" s="22" t="n">
        <v>0</v>
      </c>
      <c r="AT207" s="23" t="n">
        <v>0</v>
      </c>
      <c r="AU207" s="22" t="n">
        <v>0</v>
      </c>
      <c r="AV207" s="23"/>
      <c r="AW207" s="22"/>
      <c r="AX207" s="23"/>
      <c r="AY207" s="22"/>
      <c r="AZ207" s="23"/>
      <c r="BA207" s="22"/>
      <c r="BB207" s="23"/>
      <c r="BC207" s="22"/>
      <c r="BD207" s="23"/>
      <c r="BE207" s="22" t="n">
        <v>0</v>
      </c>
      <c r="BF207" s="23" t="n">
        <f aca="false">BE207*1</f>
        <v>0</v>
      </c>
      <c r="BG207" s="22" t="n">
        <v>0</v>
      </c>
      <c r="BH207" s="23" t="n">
        <f aca="false">BG207*1</f>
        <v>0</v>
      </c>
      <c r="BI207" s="22" t="n">
        <v>0</v>
      </c>
      <c r="BJ207" s="23" t="n">
        <f aca="false">BI207*2</f>
        <v>0</v>
      </c>
      <c r="BK207" s="22" t="n">
        <v>0</v>
      </c>
      <c r="BL207" s="23" t="n">
        <f aca="false">BK207*0.5</f>
        <v>0</v>
      </c>
      <c r="BM207" s="22" t="n">
        <v>0</v>
      </c>
      <c r="BN207" s="23" t="n">
        <v>0</v>
      </c>
      <c r="BO207" s="22"/>
      <c r="BP207" s="52"/>
      <c r="BQ207" s="22"/>
      <c r="BR207" s="52"/>
      <c r="BS207" s="22"/>
      <c r="BT207" s="23"/>
      <c r="BU207" s="22"/>
      <c r="BV207" s="52"/>
      <c r="BW207" s="22"/>
      <c r="BX207" s="23"/>
      <c r="BY207" s="22"/>
      <c r="BZ207" s="23"/>
      <c r="CA207" s="22"/>
      <c r="CB207" s="23"/>
      <c r="CC207" s="22"/>
      <c r="CD207" s="52"/>
      <c r="CE207" s="22"/>
      <c r="CF207" s="52"/>
      <c r="CG207" s="22"/>
      <c r="CH207" s="23"/>
      <c r="CI207" s="22" t="n">
        <v>0</v>
      </c>
      <c r="CJ207" s="53" t="n">
        <f aca="false">CI207</f>
        <v>0</v>
      </c>
      <c r="CK207" s="22"/>
      <c r="CL207" s="52"/>
      <c r="CM207" s="22" t="n">
        <v>0</v>
      </c>
      <c r="CN207" s="53" t="n">
        <f aca="false">CM207</f>
        <v>0</v>
      </c>
      <c r="CO207" s="26" t="n">
        <f aca="false">H207+J207+L207+N207+P207+R207+T207+V207+X207+Z207+AB207+AD207+AF207+AH207+AJ207+AL207+AN207+AP207+AR207+AT207+AV207+AX207+AZ207+BB207+BD207+BF207+BH207+BJ207+BL207+BN207+BP207+BR207+BT207+BV207+BX207+BZ207+CB207+CD207+CF207+CH207+CJ207+CL207+CN207</f>
        <v>9</v>
      </c>
    </row>
    <row r="208" customFormat="false" ht="45" hidden="false" customHeight="true" outlineLevel="0" collapsed="false">
      <c r="A208" s="7" t="n">
        <v>228</v>
      </c>
      <c r="B208" s="21" t="s">
        <v>827</v>
      </c>
      <c r="C208" s="42" t="s">
        <v>828</v>
      </c>
      <c r="D208" s="42" t="s">
        <v>829</v>
      </c>
      <c r="E208" s="21" t="s">
        <v>83</v>
      </c>
      <c r="F208" s="21" t="s">
        <v>137</v>
      </c>
      <c r="G208" s="22" t="n">
        <v>0</v>
      </c>
      <c r="H208" s="23" t="n">
        <v>0</v>
      </c>
      <c r="I208" s="22" t="n">
        <v>0</v>
      </c>
      <c r="J208" s="23" t="n">
        <v>0</v>
      </c>
      <c r="K208" s="50"/>
      <c r="L208" s="50"/>
      <c r="M208" s="50"/>
      <c r="N208" s="50"/>
      <c r="O208" s="50"/>
      <c r="P208" s="50"/>
      <c r="Q208" s="50"/>
      <c r="R208" s="50"/>
      <c r="S208" s="22" t="n">
        <v>0</v>
      </c>
      <c r="T208" s="23" t="n">
        <v>0</v>
      </c>
      <c r="U208" s="22" t="n">
        <v>0</v>
      </c>
      <c r="V208" s="23" t="n">
        <f aca="false">U208*2</f>
        <v>0</v>
      </c>
      <c r="W208" s="50"/>
      <c r="X208" s="50"/>
      <c r="Y208" s="50"/>
      <c r="Z208" s="50"/>
      <c r="AA208" s="12" t="n">
        <v>0</v>
      </c>
      <c r="AB208" s="11" t="n">
        <f aca="false">IF(AA208&lt;51%,0,IF(AA208&lt;61%,5,IF(AA208&lt;71%,7,9)))</f>
        <v>0</v>
      </c>
      <c r="AC208" s="24" t="n">
        <v>1</v>
      </c>
      <c r="AD208" s="23" t="n">
        <v>10</v>
      </c>
      <c r="AE208" s="51"/>
      <c r="AF208" s="11"/>
      <c r="AG208" s="51"/>
      <c r="AH208" s="11"/>
      <c r="AI208" s="12" t="n">
        <v>1</v>
      </c>
      <c r="AJ208" s="11" t="n">
        <f aca="false">IF(AI208&lt;100%,0,5)</f>
        <v>5</v>
      </c>
      <c r="AK208" s="22"/>
      <c r="AL208" s="23"/>
      <c r="AM208" s="51"/>
      <c r="AN208" s="11"/>
      <c r="AO208" s="51"/>
      <c r="AP208" s="11" t="n">
        <v>6.4</v>
      </c>
      <c r="AQ208" s="51"/>
      <c r="AR208" s="11"/>
      <c r="AS208" s="22" t="n">
        <v>0</v>
      </c>
      <c r="AT208" s="23" t="n">
        <v>0</v>
      </c>
      <c r="AU208" s="22" t="n">
        <v>0</v>
      </c>
      <c r="AV208" s="23"/>
      <c r="AW208" s="22"/>
      <c r="AX208" s="23"/>
      <c r="AY208" s="22"/>
      <c r="AZ208" s="23"/>
      <c r="BA208" s="22"/>
      <c r="BB208" s="23"/>
      <c r="BC208" s="22"/>
      <c r="BD208" s="23"/>
      <c r="BE208" s="22" t="n">
        <v>0</v>
      </c>
      <c r="BF208" s="23" t="n">
        <f aca="false">BE208*1</f>
        <v>0</v>
      </c>
      <c r="BG208" s="22" t="n">
        <v>0</v>
      </c>
      <c r="BH208" s="23" t="n">
        <f aca="false">BG208*1</f>
        <v>0</v>
      </c>
      <c r="BI208" s="22" t="n">
        <v>0</v>
      </c>
      <c r="BJ208" s="23" t="n">
        <f aca="false">BI208*2</f>
        <v>0</v>
      </c>
      <c r="BK208" s="22" t="n">
        <v>0</v>
      </c>
      <c r="BL208" s="23" t="n">
        <f aca="false">BK208*0.5</f>
        <v>0</v>
      </c>
      <c r="BM208" s="22" t="n">
        <v>0</v>
      </c>
      <c r="BN208" s="23" t="n">
        <v>0</v>
      </c>
      <c r="BO208" s="22"/>
      <c r="BP208" s="52"/>
      <c r="BQ208" s="22"/>
      <c r="BR208" s="52"/>
      <c r="BS208" s="22"/>
      <c r="BT208" s="23" t="n">
        <v>10</v>
      </c>
      <c r="BU208" s="22"/>
      <c r="BV208" s="52"/>
      <c r="BW208" s="22"/>
      <c r="BX208" s="23"/>
      <c r="BY208" s="22"/>
      <c r="BZ208" s="23"/>
      <c r="CA208" s="22"/>
      <c r="CB208" s="23"/>
      <c r="CC208" s="22"/>
      <c r="CD208" s="52"/>
      <c r="CE208" s="22"/>
      <c r="CF208" s="52"/>
      <c r="CG208" s="22"/>
      <c r="CH208" s="23"/>
      <c r="CI208" s="22" t="n">
        <v>13</v>
      </c>
      <c r="CJ208" s="53" t="n">
        <v>13</v>
      </c>
      <c r="CK208" s="22"/>
      <c r="CL208" s="52"/>
      <c r="CM208" s="22" t="n">
        <v>0</v>
      </c>
      <c r="CN208" s="53" t="n">
        <f aca="false">CM208</f>
        <v>0</v>
      </c>
      <c r="CO208" s="26" t="n">
        <f aca="false">H208+J208+L208+N208+P208+R208+T208+V208+X208+Z208+AB208+AD208+AF208+AH208+AJ208+AL208+AN208+AP208+AR208+AT208+AV208+AX208+AZ208+BB208+BD208+BF208+BH208+BJ208+BL208+BN208+BP208+BR208+BT208+BV208+BX208+BZ208+CB208+CD208+CF208+CH208+CJ208+CL208+CN208</f>
        <v>44.4</v>
      </c>
    </row>
    <row r="209" customFormat="false" ht="45" hidden="false" customHeight="true" outlineLevel="0" collapsed="false">
      <c r="A209" s="7" t="n">
        <v>152</v>
      </c>
      <c r="B209" s="21" t="s">
        <v>830</v>
      </c>
      <c r="C209" s="42" t="s">
        <v>831</v>
      </c>
      <c r="D209" s="42" t="s">
        <v>832</v>
      </c>
      <c r="E209" s="21" t="s">
        <v>68</v>
      </c>
      <c r="F209" s="21" t="s">
        <v>108</v>
      </c>
      <c r="G209" s="22" t="n">
        <v>0</v>
      </c>
      <c r="H209" s="23" t="n">
        <v>0</v>
      </c>
      <c r="I209" s="22" t="n">
        <v>0</v>
      </c>
      <c r="J209" s="23" t="n">
        <v>0</v>
      </c>
      <c r="K209" s="50"/>
      <c r="L209" s="57"/>
      <c r="M209" s="50"/>
      <c r="N209" s="57"/>
      <c r="O209" s="50"/>
      <c r="P209" s="50"/>
      <c r="Q209" s="50"/>
      <c r="R209" s="50"/>
      <c r="S209" s="22" t="n">
        <v>0</v>
      </c>
      <c r="T209" s="23" t="n">
        <v>0</v>
      </c>
      <c r="U209" s="22" t="n">
        <v>0</v>
      </c>
      <c r="V209" s="23" t="n">
        <f aca="false">U209*2</f>
        <v>0</v>
      </c>
      <c r="W209" s="50"/>
      <c r="X209" s="50"/>
      <c r="Y209" s="50"/>
      <c r="Z209" s="50"/>
      <c r="AA209" s="12" t="n">
        <v>0.42</v>
      </c>
      <c r="AB209" s="11" t="n">
        <f aca="false">IF(AA209&lt;51%,0,IF(AA209&lt;61%,5,IF(AA209&lt;71%,7,9)))</f>
        <v>0</v>
      </c>
      <c r="AC209" s="24" t="n">
        <v>1</v>
      </c>
      <c r="AD209" s="23" t="n">
        <v>10</v>
      </c>
      <c r="AE209" s="51"/>
      <c r="AF209" s="11"/>
      <c r="AG209" s="51"/>
      <c r="AH209" s="11"/>
      <c r="AI209" s="12" t="n">
        <v>1</v>
      </c>
      <c r="AJ209" s="11" t="n">
        <f aca="false">IF(AI209&lt;100%,0,5)</f>
        <v>5</v>
      </c>
      <c r="AK209" s="22"/>
      <c r="AL209" s="23"/>
      <c r="AM209" s="51"/>
      <c r="AN209" s="11" t="n">
        <v>20</v>
      </c>
      <c r="AO209" s="51"/>
      <c r="AP209" s="11" t="n">
        <v>10</v>
      </c>
      <c r="AQ209" s="51"/>
      <c r="AR209" s="11"/>
      <c r="AS209" s="22" t="n">
        <v>0</v>
      </c>
      <c r="AT209" s="23" t="n">
        <v>0</v>
      </c>
      <c r="AU209" s="22" t="n">
        <v>0</v>
      </c>
      <c r="AV209" s="23"/>
      <c r="AW209" s="22"/>
      <c r="AX209" s="23"/>
      <c r="AY209" s="22"/>
      <c r="AZ209" s="23"/>
      <c r="BA209" s="22"/>
      <c r="BB209" s="23"/>
      <c r="BC209" s="22"/>
      <c r="BD209" s="23"/>
      <c r="BE209" s="22" t="n">
        <v>1</v>
      </c>
      <c r="BF209" s="23" t="n">
        <f aca="false">BE209*1</f>
        <v>1</v>
      </c>
      <c r="BG209" s="22" t="n">
        <v>0</v>
      </c>
      <c r="BH209" s="23" t="n">
        <f aca="false">BG209*1</f>
        <v>0</v>
      </c>
      <c r="BI209" s="22" t="n">
        <v>0</v>
      </c>
      <c r="BJ209" s="23" t="n">
        <f aca="false">BI209*2</f>
        <v>0</v>
      </c>
      <c r="BK209" s="22" t="n">
        <v>0</v>
      </c>
      <c r="BL209" s="23" t="n">
        <f aca="false">BK209*0.5</f>
        <v>0</v>
      </c>
      <c r="BM209" s="22" t="n">
        <v>0</v>
      </c>
      <c r="BN209" s="23" t="n">
        <v>0</v>
      </c>
      <c r="BO209" s="22"/>
      <c r="BP209" s="52"/>
      <c r="BQ209" s="22"/>
      <c r="BR209" s="52"/>
      <c r="BS209" s="22"/>
      <c r="BT209" s="23"/>
      <c r="BU209" s="22"/>
      <c r="BV209" s="52"/>
      <c r="BW209" s="22"/>
      <c r="BX209" s="23"/>
      <c r="BY209" s="22"/>
      <c r="BZ209" s="23"/>
      <c r="CA209" s="22"/>
      <c r="CB209" s="23"/>
      <c r="CC209" s="22"/>
      <c r="CD209" s="52"/>
      <c r="CE209" s="22"/>
      <c r="CF209" s="52"/>
      <c r="CG209" s="22"/>
      <c r="CH209" s="23"/>
      <c r="CI209" s="22" t="n">
        <v>0</v>
      </c>
      <c r="CJ209" s="53" t="n">
        <f aca="false">CI209</f>
        <v>0</v>
      </c>
      <c r="CK209" s="22"/>
      <c r="CL209" s="52"/>
      <c r="CM209" s="22" t="n">
        <v>0</v>
      </c>
      <c r="CN209" s="53" t="n">
        <f aca="false">CM209</f>
        <v>0</v>
      </c>
      <c r="CO209" s="26" t="n">
        <f aca="false">H209+J209+L209+N209+P209+R209+T209+V209+X209+Z209+AB209+AD209+AF209+AH209+AJ209+AL209+AN209+AP209+AR209+AT209+AV209+AX209+AZ209+BB209+BD209+BF209+BH209+BJ209+BL209+BN209+BP209+BR209+BT209+BV209+BX209+BZ209+CB209+CD209+CF209+CH209+CJ209+CL209+CN209</f>
        <v>46</v>
      </c>
    </row>
    <row r="210" customFormat="false" ht="45" hidden="false" customHeight="true" outlineLevel="0" collapsed="false">
      <c r="A210" s="7" t="n">
        <v>204</v>
      </c>
      <c r="B210" s="21" t="s">
        <v>833</v>
      </c>
      <c r="C210" s="42" t="s">
        <v>834</v>
      </c>
      <c r="D210" s="42" t="s">
        <v>835</v>
      </c>
      <c r="E210" s="21" t="s">
        <v>83</v>
      </c>
      <c r="F210" s="21" t="s">
        <v>129</v>
      </c>
      <c r="G210" s="22" t="n">
        <v>0</v>
      </c>
      <c r="H210" s="23" t="n">
        <v>0</v>
      </c>
      <c r="I210" s="22" t="n">
        <v>0</v>
      </c>
      <c r="J210" s="23" t="n">
        <v>0</v>
      </c>
      <c r="K210" s="50"/>
      <c r="L210" s="50"/>
      <c r="M210" s="50"/>
      <c r="N210" s="50"/>
      <c r="O210" s="50"/>
      <c r="P210" s="50"/>
      <c r="Q210" s="50"/>
      <c r="R210" s="50"/>
      <c r="S210" s="22" t="n">
        <v>0</v>
      </c>
      <c r="T210" s="23" t="n">
        <v>0</v>
      </c>
      <c r="U210" s="22" t="n">
        <v>0</v>
      </c>
      <c r="V210" s="23" t="n">
        <f aca="false">U210*2</f>
        <v>0</v>
      </c>
      <c r="W210" s="50"/>
      <c r="X210" s="50"/>
      <c r="Y210" s="50"/>
      <c r="Z210" s="50"/>
      <c r="AA210" s="12" t="n">
        <v>0.85</v>
      </c>
      <c r="AB210" s="11" t="n">
        <f aca="false">IF(AA210&lt;51%,0,IF(AA210&lt;61%,5,IF(AA210&lt;71%,7,9)))</f>
        <v>9</v>
      </c>
      <c r="AC210" s="24" t="n">
        <v>1</v>
      </c>
      <c r="AD210" s="23" t="n">
        <v>10</v>
      </c>
      <c r="AE210" s="51"/>
      <c r="AF210" s="11"/>
      <c r="AG210" s="51"/>
      <c r="AH210" s="11"/>
      <c r="AI210" s="12" t="n">
        <v>0</v>
      </c>
      <c r="AJ210" s="11" t="n">
        <f aca="false">IF(AI210&lt;100%,0,5)</f>
        <v>0</v>
      </c>
      <c r="AK210" s="22"/>
      <c r="AL210" s="23"/>
      <c r="AM210" s="51"/>
      <c r="AN210" s="11" t="n">
        <v>14.52</v>
      </c>
      <c r="AO210" s="51"/>
      <c r="AP210" s="11" t="n">
        <v>1.57</v>
      </c>
      <c r="AQ210" s="51"/>
      <c r="AR210" s="11"/>
      <c r="AS210" s="22" t="n">
        <v>0</v>
      </c>
      <c r="AT210" s="23" t="n">
        <v>0</v>
      </c>
      <c r="AU210" s="22" t="n">
        <v>0</v>
      </c>
      <c r="AV210" s="23"/>
      <c r="AW210" s="22"/>
      <c r="AX210" s="23"/>
      <c r="AY210" s="22"/>
      <c r="AZ210" s="23"/>
      <c r="BA210" s="22"/>
      <c r="BB210" s="23"/>
      <c r="BC210" s="22"/>
      <c r="BD210" s="23"/>
      <c r="BE210" s="22" t="n">
        <v>0</v>
      </c>
      <c r="BF210" s="23" t="n">
        <f aca="false">BE210*1</f>
        <v>0</v>
      </c>
      <c r="BG210" s="22" t="n">
        <v>0</v>
      </c>
      <c r="BH210" s="23" t="n">
        <f aca="false">BG210*1</f>
        <v>0</v>
      </c>
      <c r="BI210" s="22" t="n">
        <v>0</v>
      </c>
      <c r="BJ210" s="23" t="n">
        <f aca="false">BI210*2</f>
        <v>0</v>
      </c>
      <c r="BK210" s="22" t="n">
        <v>0</v>
      </c>
      <c r="BL210" s="23" t="n">
        <f aca="false">BK210*0.5</f>
        <v>0</v>
      </c>
      <c r="BM210" s="22" t="n">
        <v>0</v>
      </c>
      <c r="BN210" s="23" t="n">
        <v>0</v>
      </c>
      <c r="BO210" s="22"/>
      <c r="BP210" s="52"/>
      <c r="BQ210" s="22"/>
      <c r="BR210" s="52"/>
      <c r="BS210" s="22"/>
      <c r="BT210" s="23"/>
      <c r="BU210" s="22"/>
      <c r="BV210" s="52"/>
      <c r="BW210" s="22"/>
      <c r="BX210" s="23"/>
      <c r="BY210" s="22"/>
      <c r="BZ210" s="52"/>
      <c r="CA210" s="55"/>
      <c r="CB210" s="23" t="n">
        <v>27</v>
      </c>
      <c r="CC210" s="22"/>
      <c r="CD210" s="52"/>
      <c r="CE210" s="22"/>
      <c r="CF210" s="52"/>
      <c r="CG210" s="22"/>
      <c r="CH210" s="23"/>
      <c r="CI210" s="22" t="n">
        <v>0</v>
      </c>
      <c r="CJ210" s="53" t="n">
        <f aca="false">CI210</f>
        <v>0</v>
      </c>
      <c r="CK210" s="22"/>
      <c r="CL210" s="52"/>
      <c r="CM210" s="22" t="n">
        <v>0</v>
      </c>
      <c r="CN210" s="53" t="n">
        <f aca="false">CM210</f>
        <v>0</v>
      </c>
      <c r="CO210" s="26" t="n">
        <f aca="false">H210+J210+L210+N210+P210+R210+T210+V210+X210+Z210+AB210+AD210+AF210+AH210+AJ210+AL210+AN210+AP210+AR210+AT210+AV210+AX210+AZ210+BB210+BD210+BF210+BH210+BJ210+BL210+BN210+BP210+BR210+BT210+BV210+BX210+BZ210+CB210+CD210+CF210+CH210+CJ210+CL210+CN210</f>
        <v>62.09</v>
      </c>
    </row>
    <row r="211" customFormat="false" ht="45" hidden="false" customHeight="true" outlineLevel="0" collapsed="false">
      <c r="A211" s="7" t="n">
        <v>185</v>
      </c>
      <c r="B211" s="21" t="s">
        <v>836</v>
      </c>
      <c r="C211" s="42" t="s">
        <v>837</v>
      </c>
      <c r="D211" s="42" t="s">
        <v>838</v>
      </c>
      <c r="E211" s="21" t="s">
        <v>68</v>
      </c>
      <c r="F211" s="21" t="s">
        <v>121</v>
      </c>
      <c r="G211" s="22" t="n">
        <v>0</v>
      </c>
      <c r="H211" s="23" t="n">
        <v>0</v>
      </c>
      <c r="I211" s="22"/>
      <c r="J211" s="23" t="n">
        <v>4</v>
      </c>
      <c r="K211" s="50"/>
      <c r="L211" s="57"/>
      <c r="M211" s="50"/>
      <c r="N211" s="57"/>
      <c r="O211" s="50"/>
      <c r="P211" s="50"/>
      <c r="Q211" s="50"/>
      <c r="R211" s="50"/>
      <c r="S211" s="22" t="n">
        <v>0</v>
      </c>
      <c r="T211" s="23" t="n">
        <v>0</v>
      </c>
      <c r="U211" s="22" t="n">
        <v>0</v>
      </c>
      <c r="V211" s="23" t="n">
        <f aca="false">U211*2</f>
        <v>0</v>
      </c>
      <c r="W211" s="50"/>
      <c r="X211" s="50"/>
      <c r="Y211" s="50"/>
      <c r="Z211" s="50"/>
      <c r="AA211" s="12" t="n">
        <v>0</v>
      </c>
      <c r="AB211" s="11" t="n">
        <f aca="false">IF(AA211&lt;51%,0,IF(AA211&lt;61%,5,IF(AA211&lt;71%,7,9)))</f>
        <v>0</v>
      </c>
      <c r="AC211" s="24" t="n">
        <v>0.89</v>
      </c>
      <c r="AD211" s="23" t="n">
        <v>-20</v>
      </c>
      <c r="AE211" s="51"/>
      <c r="AF211" s="11"/>
      <c r="AG211" s="51"/>
      <c r="AH211" s="11"/>
      <c r="AI211" s="12" t="n">
        <v>0</v>
      </c>
      <c r="AJ211" s="11" t="n">
        <f aca="false">IF(AI211&lt;100%,0,5)</f>
        <v>0</v>
      </c>
      <c r="AK211" s="22"/>
      <c r="AL211" s="23"/>
      <c r="AM211" s="51"/>
      <c r="AN211" s="11"/>
      <c r="AO211" s="51"/>
      <c r="AP211" s="11" t="n">
        <v>2</v>
      </c>
      <c r="AQ211" s="51"/>
      <c r="AR211" s="11"/>
      <c r="AS211" s="22" t="n">
        <v>0</v>
      </c>
      <c r="AT211" s="23" t="n">
        <v>0</v>
      </c>
      <c r="AU211" s="22" t="n">
        <v>0</v>
      </c>
      <c r="AV211" s="23" t="n">
        <v>0</v>
      </c>
      <c r="AW211" s="22"/>
      <c r="AX211" s="23"/>
      <c r="AY211" s="22"/>
      <c r="AZ211" s="23"/>
      <c r="BA211" s="22"/>
      <c r="BB211" s="23"/>
      <c r="BC211" s="22"/>
      <c r="BD211" s="23"/>
      <c r="BE211" s="22" t="n">
        <v>1</v>
      </c>
      <c r="BF211" s="23" t="n">
        <f aca="false">BE211*1</f>
        <v>1</v>
      </c>
      <c r="BG211" s="22" t="n">
        <v>0</v>
      </c>
      <c r="BH211" s="23" t="n">
        <f aca="false">BG211*1</f>
        <v>0</v>
      </c>
      <c r="BI211" s="22" t="n">
        <v>0</v>
      </c>
      <c r="BJ211" s="23" t="n">
        <f aca="false">BI211*2</f>
        <v>0</v>
      </c>
      <c r="BK211" s="22" t="n">
        <v>0</v>
      </c>
      <c r="BL211" s="23" t="n">
        <f aca="false">BK211*0.5</f>
        <v>0</v>
      </c>
      <c r="BM211" s="22" t="n">
        <v>0</v>
      </c>
      <c r="BN211" s="23" t="n">
        <v>0</v>
      </c>
      <c r="BO211" s="22"/>
      <c r="BP211" s="52"/>
      <c r="BQ211" s="22"/>
      <c r="BR211" s="52"/>
      <c r="BS211" s="22"/>
      <c r="BT211" s="23"/>
      <c r="BU211" s="22"/>
      <c r="BV211" s="52"/>
      <c r="BW211" s="22"/>
      <c r="BX211" s="23"/>
      <c r="BY211" s="22"/>
      <c r="BZ211" s="23"/>
      <c r="CA211" s="22"/>
      <c r="CB211" s="23"/>
      <c r="CC211" s="22"/>
      <c r="CD211" s="52"/>
      <c r="CE211" s="22"/>
      <c r="CF211" s="52"/>
      <c r="CG211" s="22"/>
      <c r="CH211" s="23"/>
      <c r="CI211" s="22" t="n">
        <v>0</v>
      </c>
      <c r="CJ211" s="53" t="n">
        <f aca="false">CI211</f>
        <v>0</v>
      </c>
      <c r="CK211" s="22"/>
      <c r="CL211" s="52"/>
      <c r="CM211" s="22" t="n">
        <v>0</v>
      </c>
      <c r="CN211" s="53" t="n">
        <f aca="false">CM211</f>
        <v>0</v>
      </c>
      <c r="CO211" s="26" t="n">
        <f aca="false">H211+J211+L211+N211+P211+R211+T211+V211+X211+Z211+AB211+AD211+AF211+AH211+AJ211+AL211+AN211+AP211+AR211+AT211+AV211+AX211+AZ211+BB211+BD211+BF211+BH211+BJ211+BL211+BN211+BP211+BR211+BT211+BV211+BX211+BZ211+CB211+CD211+CF211+CH211+CJ211+CL211+CN211</f>
        <v>-13</v>
      </c>
    </row>
    <row r="212" customFormat="false" ht="45" hidden="false" customHeight="true" outlineLevel="0" collapsed="false">
      <c r="A212" s="7" t="n">
        <v>145</v>
      </c>
      <c r="B212" s="21" t="s">
        <v>839</v>
      </c>
      <c r="C212" s="42" t="s">
        <v>840</v>
      </c>
      <c r="D212" s="42" t="s">
        <v>841</v>
      </c>
      <c r="E212" s="21" t="s">
        <v>68</v>
      </c>
      <c r="F212" s="21" t="s">
        <v>108</v>
      </c>
      <c r="G212" s="22" t="n">
        <v>0</v>
      </c>
      <c r="H212" s="23" t="n">
        <v>0</v>
      </c>
      <c r="I212" s="22" t="n">
        <v>0</v>
      </c>
      <c r="J212" s="23" t="n">
        <v>0</v>
      </c>
      <c r="K212" s="50"/>
      <c r="L212" s="57"/>
      <c r="M212" s="50"/>
      <c r="N212" s="57"/>
      <c r="O212" s="50"/>
      <c r="P212" s="50"/>
      <c r="Q212" s="50"/>
      <c r="R212" s="50"/>
      <c r="S212" s="22" t="n">
        <v>0</v>
      </c>
      <c r="T212" s="23" t="n">
        <v>0</v>
      </c>
      <c r="U212" s="22" t="n">
        <v>0</v>
      </c>
      <c r="V212" s="23" t="n">
        <f aca="false">U212*2</f>
        <v>0</v>
      </c>
      <c r="W212" s="50"/>
      <c r="X212" s="50"/>
      <c r="Y212" s="50"/>
      <c r="Z212" s="50"/>
      <c r="AA212" s="12" t="n">
        <v>0.84</v>
      </c>
      <c r="AB212" s="11" t="n">
        <f aca="false">IF(AA212&lt;51%,0,IF(AA212&lt;61%,5,IF(AA212&lt;71%,7,9)))</f>
        <v>9</v>
      </c>
      <c r="AC212" s="24" t="n">
        <v>1</v>
      </c>
      <c r="AD212" s="23" t="n">
        <v>10</v>
      </c>
      <c r="AE212" s="51"/>
      <c r="AF212" s="11"/>
      <c r="AG212" s="51"/>
      <c r="AH212" s="11"/>
      <c r="AI212" s="12" t="n">
        <v>0</v>
      </c>
      <c r="AJ212" s="11" t="n">
        <f aca="false">IF(AI212&lt;100%,0,5)</f>
        <v>0</v>
      </c>
      <c r="AK212" s="22"/>
      <c r="AL212" s="23"/>
      <c r="AM212" s="51"/>
      <c r="AN212" s="11"/>
      <c r="AO212" s="51"/>
      <c r="AP212" s="11"/>
      <c r="AQ212" s="51"/>
      <c r="AR212" s="11"/>
      <c r="AS212" s="22" t="n">
        <v>0</v>
      </c>
      <c r="AT212" s="23" t="n">
        <v>0</v>
      </c>
      <c r="AU212" s="22" t="n">
        <v>275880</v>
      </c>
      <c r="AV212" s="23" t="n">
        <v>5</v>
      </c>
      <c r="AW212" s="22"/>
      <c r="AX212" s="23"/>
      <c r="AY212" s="22"/>
      <c r="AZ212" s="23"/>
      <c r="BA212" s="22"/>
      <c r="BB212" s="23"/>
      <c r="BC212" s="22"/>
      <c r="BD212" s="23"/>
      <c r="BE212" s="22" t="n">
        <v>6</v>
      </c>
      <c r="BF212" s="23" t="n">
        <f aca="false">BE212*1</f>
        <v>6</v>
      </c>
      <c r="BG212" s="22" t="n">
        <v>0</v>
      </c>
      <c r="BH212" s="23" t="n">
        <f aca="false">BG212*1</f>
        <v>0</v>
      </c>
      <c r="BI212" s="22" t="n">
        <v>0</v>
      </c>
      <c r="BJ212" s="23" t="n">
        <f aca="false">BI212*2</f>
        <v>0</v>
      </c>
      <c r="BK212" s="22" t="n">
        <v>0</v>
      </c>
      <c r="BL212" s="23" t="n">
        <f aca="false">BK212*0.5</f>
        <v>0</v>
      </c>
      <c r="BM212" s="22" t="n">
        <v>0</v>
      </c>
      <c r="BN212" s="23" t="n">
        <v>0</v>
      </c>
      <c r="BO212" s="22"/>
      <c r="BP212" s="52"/>
      <c r="BQ212" s="22"/>
      <c r="BR212" s="52"/>
      <c r="BS212" s="22"/>
      <c r="BT212" s="23"/>
      <c r="BU212" s="22"/>
      <c r="BV212" s="52"/>
      <c r="BW212" s="22"/>
      <c r="BX212" s="23"/>
      <c r="BY212" s="22"/>
      <c r="BZ212" s="23"/>
      <c r="CA212" s="22"/>
      <c r="CB212" s="23"/>
      <c r="CC212" s="22"/>
      <c r="CD212" s="52"/>
      <c r="CE212" s="22"/>
      <c r="CF212" s="52"/>
      <c r="CG212" s="22"/>
      <c r="CH212" s="23"/>
      <c r="CI212" s="22" t="n">
        <v>0</v>
      </c>
      <c r="CJ212" s="53" t="n">
        <f aca="false">CI212</f>
        <v>0</v>
      </c>
      <c r="CK212" s="22"/>
      <c r="CL212" s="52"/>
      <c r="CM212" s="22" t="n">
        <v>0</v>
      </c>
      <c r="CN212" s="53" t="n">
        <f aca="false">CM212</f>
        <v>0</v>
      </c>
      <c r="CO212" s="26" t="n">
        <f aca="false">H212+J212+L212+N212+P212+R212+T212+V212+X212+Z212+AB212+AD212+AF212+AH212+AJ212+AL212+AN212+AP212+AR212+AT212+AV212+AX212+AZ212+BB212+BD212+BF212+BH212+BJ212+BL212+BN212+BP212+BR212+BT212+BV212+BX212+BZ212+CB212+CD212+CF212+CH212+CJ212+CL212+CN212</f>
        <v>30</v>
      </c>
    </row>
    <row r="213" customFormat="false" ht="45" hidden="false" customHeight="true" outlineLevel="0" collapsed="false">
      <c r="A213" s="7" t="n">
        <v>242</v>
      </c>
      <c r="B213" s="21" t="s">
        <v>842</v>
      </c>
      <c r="C213" s="42" t="s">
        <v>843</v>
      </c>
      <c r="D213" s="42" t="s">
        <v>844</v>
      </c>
      <c r="E213" s="21" t="s">
        <v>83</v>
      </c>
      <c r="F213" s="21" t="s">
        <v>141</v>
      </c>
      <c r="G213" s="22"/>
      <c r="H213" s="23" t="n">
        <v>2</v>
      </c>
      <c r="I213" s="22"/>
      <c r="J213" s="23" t="n">
        <v>3</v>
      </c>
      <c r="K213" s="50"/>
      <c r="L213" s="50"/>
      <c r="M213" s="50"/>
      <c r="N213" s="50"/>
      <c r="O213" s="50"/>
      <c r="P213" s="50"/>
      <c r="Q213" s="50"/>
      <c r="R213" s="50"/>
      <c r="S213" s="22" t="n">
        <v>0</v>
      </c>
      <c r="T213" s="23" t="n">
        <v>0</v>
      </c>
      <c r="U213" s="22" t="n">
        <v>0</v>
      </c>
      <c r="V213" s="23" t="n">
        <f aca="false">U213*2</f>
        <v>0</v>
      </c>
      <c r="W213" s="50"/>
      <c r="X213" s="50"/>
      <c r="Y213" s="50"/>
      <c r="Z213" s="50"/>
      <c r="AA213" s="12" t="n">
        <v>0.96</v>
      </c>
      <c r="AB213" s="11" t="n">
        <f aca="false">IF(AA213&lt;51%,0,IF(AA213&lt;61%,5,IF(AA213&lt;71%,7,9)))</f>
        <v>9</v>
      </c>
      <c r="AC213" s="24" t="n">
        <v>1</v>
      </c>
      <c r="AD213" s="54" t="n">
        <v>10</v>
      </c>
      <c r="AE213" s="51" t="s">
        <v>845</v>
      </c>
      <c r="AF213" s="11" t="n">
        <v>83.2</v>
      </c>
      <c r="AG213" s="51" t="s">
        <v>846</v>
      </c>
      <c r="AH213" s="11" t="n">
        <v>14.18</v>
      </c>
      <c r="AI213" s="12" t="n">
        <v>0</v>
      </c>
      <c r="AJ213" s="11" t="n">
        <f aca="false">IF(AI213&lt;100%,0,5)</f>
        <v>0</v>
      </c>
      <c r="AK213" s="22"/>
      <c r="AL213" s="23"/>
      <c r="AM213" s="51"/>
      <c r="AN213" s="11"/>
      <c r="AO213" s="51"/>
      <c r="AP213" s="11" t="n">
        <v>4</v>
      </c>
      <c r="AQ213" s="51"/>
      <c r="AR213" s="11"/>
      <c r="AS213" s="22" t="n">
        <v>0</v>
      </c>
      <c r="AT213" s="23" t="n">
        <v>0</v>
      </c>
      <c r="AU213" s="22" t="n">
        <v>0</v>
      </c>
      <c r="AV213" s="23" t="n">
        <v>0</v>
      </c>
      <c r="AW213" s="22"/>
      <c r="AX213" s="23"/>
      <c r="AY213" s="22"/>
      <c r="AZ213" s="23"/>
      <c r="BA213" s="22"/>
      <c r="BB213" s="23"/>
      <c r="BC213" s="22"/>
      <c r="BD213" s="23"/>
      <c r="BE213" s="22" t="n">
        <v>3</v>
      </c>
      <c r="BF213" s="23" t="n">
        <f aca="false">BE213*1</f>
        <v>3</v>
      </c>
      <c r="BG213" s="22" t="n">
        <v>0</v>
      </c>
      <c r="BH213" s="23" t="n">
        <f aca="false">BG213*1</f>
        <v>0</v>
      </c>
      <c r="BI213" s="22" t="n">
        <v>0</v>
      </c>
      <c r="BJ213" s="23" t="n">
        <f aca="false">BI213*2</f>
        <v>0</v>
      </c>
      <c r="BK213" s="22" t="n">
        <v>0</v>
      </c>
      <c r="BL213" s="23" t="n">
        <f aca="false">BK213*0.5</f>
        <v>0</v>
      </c>
      <c r="BM213" s="22" t="n">
        <v>0</v>
      </c>
      <c r="BN213" s="23" t="n">
        <v>0</v>
      </c>
      <c r="BO213" s="55"/>
      <c r="BP213" s="52"/>
      <c r="BQ213" s="22"/>
      <c r="BR213" s="52"/>
      <c r="BS213" s="22"/>
      <c r="BT213" s="23"/>
      <c r="BU213" s="22"/>
      <c r="BV213" s="52"/>
      <c r="BW213" s="22"/>
      <c r="BX213" s="23"/>
      <c r="BY213" s="22"/>
      <c r="BZ213" s="52"/>
      <c r="CA213" s="55"/>
      <c r="CB213" s="23" t="n">
        <v>4</v>
      </c>
      <c r="CC213" s="22"/>
      <c r="CD213" s="52"/>
      <c r="CE213" s="22"/>
      <c r="CF213" s="52"/>
      <c r="CG213" s="22" t="s">
        <v>847</v>
      </c>
      <c r="CH213" s="23" t="n">
        <f aca="false">8*10</f>
        <v>80</v>
      </c>
      <c r="CI213" s="22" t="n">
        <v>0</v>
      </c>
      <c r="CJ213" s="53" t="n">
        <f aca="false">CI213</f>
        <v>0</v>
      </c>
      <c r="CK213" s="22"/>
      <c r="CL213" s="52"/>
      <c r="CM213" s="22" t="n">
        <v>0</v>
      </c>
      <c r="CN213" s="53" t="n">
        <f aca="false">CM213</f>
        <v>0</v>
      </c>
      <c r="CO213" s="26" t="n">
        <f aca="false">H213+J213+L213+N213+P213+R213+T213+V213+X213+Z213+AB213+AD213+AF213+AH213+AJ213+AL213+AN213+AP213+AR213+AT213+AV213+AX213+AZ213+BB213+BD213+BF213+BH213+BJ213+BL213+BN213+BP213+BR213+BT213+BV213+BX213+BZ213+CB213+CD213+CF213+CH213+CJ213+CL213+CN213</f>
        <v>212.38</v>
      </c>
    </row>
    <row r="214" customFormat="false" ht="45" hidden="false" customHeight="true" outlineLevel="0" collapsed="false">
      <c r="A214" s="39" t="n">
        <v>8</v>
      </c>
      <c r="B214" s="42" t="s">
        <v>848</v>
      </c>
      <c r="C214" s="42" t="s">
        <v>849</v>
      </c>
      <c r="D214" s="42" t="s">
        <v>850</v>
      </c>
      <c r="E214" s="42" t="s">
        <v>59</v>
      </c>
      <c r="F214" s="42" t="s">
        <v>60</v>
      </c>
      <c r="G214" s="22" t="n">
        <v>0</v>
      </c>
      <c r="H214" s="23" t="n">
        <v>0</v>
      </c>
      <c r="I214" s="22" t="n">
        <v>0</v>
      </c>
      <c r="J214" s="23" t="n">
        <v>0</v>
      </c>
      <c r="K214" s="50"/>
      <c r="L214" s="50"/>
      <c r="M214" s="50"/>
      <c r="N214" s="50"/>
      <c r="O214" s="50"/>
      <c r="P214" s="50"/>
      <c r="Q214" s="50"/>
      <c r="R214" s="50"/>
      <c r="S214" s="22" t="n">
        <v>4</v>
      </c>
      <c r="T214" s="23" t="n">
        <v>40</v>
      </c>
      <c r="U214" s="22" t="n">
        <v>0</v>
      </c>
      <c r="V214" s="23" t="n">
        <f aca="false">U214*2</f>
        <v>0</v>
      </c>
      <c r="W214" s="50"/>
      <c r="X214" s="50"/>
      <c r="Y214" s="50"/>
      <c r="Z214" s="50"/>
      <c r="AA214" s="12" t="n">
        <v>0.6</v>
      </c>
      <c r="AB214" s="11" t="n">
        <f aca="false">IF(AA214&lt;51%,0,IF(AA214&lt;61%,5,IF(AA214&lt;71%,7,9)))</f>
        <v>5</v>
      </c>
      <c r="AC214" s="24" t="n">
        <f aca="false">(100%+18%)/2</f>
        <v>0.59</v>
      </c>
      <c r="AD214" s="23" t="n">
        <v>-20</v>
      </c>
      <c r="AE214" s="51"/>
      <c r="AF214" s="11"/>
      <c r="AG214" s="51"/>
      <c r="AH214" s="11"/>
      <c r="AI214" s="12" t="n">
        <v>1</v>
      </c>
      <c r="AJ214" s="11" t="n">
        <f aca="false">IF(AI214&lt;100%,0,5)</f>
        <v>5</v>
      </c>
      <c r="AK214" s="22"/>
      <c r="AL214" s="23"/>
      <c r="AM214" s="51"/>
      <c r="AN214" s="11" t="n">
        <v>10</v>
      </c>
      <c r="AO214" s="51"/>
      <c r="AP214" s="11" t="n">
        <v>2.17</v>
      </c>
      <c r="AQ214" s="51"/>
      <c r="AR214" s="11"/>
      <c r="AS214" s="22" t="n">
        <v>0</v>
      </c>
      <c r="AT214" s="23" t="n">
        <v>0</v>
      </c>
      <c r="AU214" s="22" t="n">
        <v>21880</v>
      </c>
      <c r="AV214" s="23" t="n">
        <v>4</v>
      </c>
      <c r="AW214" s="22"/>
      <c r="AX214" s="23"/>
      <c r="AY214" s="22"/>
      <c r="AZ214" s="23"/>
      <c r="BA214" s="22"/>
      <c r="BB214" s="23"/>
      <c r="BC214" s="22"/>
      <c r="BD214" s="23"/>
      <c r="BE214" s="22" t="n">
        <v>0</v>
      </c>
      <c r="BF214" s="23" t="n">
        <f aca="false">BE214*1</f>
        <v>0</v>
      </c>
      <c r="BG214" s="22" t="n">
        <v>0</v>
      </c>
      <c r="BH214" s="23" t="n">
        <f aca="false">BG214*1</f>
        <v>0</v>
      </c>
      <c r="BI214" s="22" t="n">
        <v>0</v>
      </c>
      <c r="BJ214" s="23" t="n">
        <f aca="false">BI214*2</f>
        <v>0</v>
      </c>
      <c r="BK214" s="22" t="n">
        <v>0</v>
      </c>
      <c r="BL214" s="23" t="n">
        <f aca="false">BK214*0.5</f>
        <v>0</v>
      </c>
      <c r="BM214" s="22" t="n">
        <v>0</v>
      </c>
      <c r="BN214" s="23" t="n">
        <v>0</v>
      </c>
      <c r="BO214" s="22"/>
      <c r="BP214" s="52"/>
      <c r="BQ214" s="22"/>
      <c r="BR214" s="52"/>
      <c r="BS214" s="22"/>
      <c r="BT214" s="23"/>
      <c r="BU214" s="22"/>
      <c r="BV214" s="52"/>
      <c r="BW214" s="22"/>
      <c r="BX214" s="23"/>
      <c r="BY214" s="22"/>
      <c r="BZ214" s="23"/>
      <c r="CA214" s="22"/>
      <c r="CB214" s="23"/>
      <c r="CC214" s="22"/>
      <c r="CD214" s="52"/>
      <c r="CE214" s="22"/>
      <c r="CF214" s="52"/>
      <c r="CG214" s="22"/>
      <c r="CH214" s="23"/>
      <c r="CI214" s="22" t="n">
        <v>0</v>
      </c>
      <c r="CJ214" s="23" t="n">
        <f aca="false">CI214</f>
        <v>0</v>
      </c>
      <c r="CK214" s="22"/>
      <c r="CL214" s="52"/>
      <c r="CM214" s="22" t="n">
        <v>0</v>
      </c>
      <c r="CN214" s="23" t="n">
        <f aca="false">CM214</f>
        <v>0</v>
      </c>
      <c r="CO214" s="26" t="n">
        <f aca="false">H214+J214+L214+N214+P214+R214+T214+V214+X214+Z214+AB214+AD214+AF214+AH214+AJ214+AL214+AN214+AP214+AR214+AT214+AV214+AX214+AZ214+BB214+BD214+BF214+BH214+BJ214+BL214+BN214+BP214+BR214+BT214+BV214+BX214+BZ214+CB214+CD214+CF214+CH214+CJ214+CL214+CN214</f>
        <v>46.17</v>
      </c>
    </row>
    <row r="215" customFormat="false" ht="45" hidden="false" customHeight="true" outlineLevel="0" collapsed="false">
      <c r="A215" s="7" t="n">
        <v>56</v>
      </c>
      <c r="B215" s="21" t="s">
        <v>851</v>
      </c>
      <c r="C215" s="42" t="s">
        <v>852</v>
      </c>
      <c r="D215" s="42" t="s">
        <v>853</v>
      </c>
      <c r="E215" s="21" t="s">
        <v>68</v>
      </c>
      <c r="F215" s="21" t="s">
        <v>74</v>
      </c>
      <c r="G215" s="22" t="n">
        <v>0</v>
      </c>
      <c r="H215" s="23" t="n">
        <v>0</v>
      </c>
      <c r="I215" s="22" t="n">
        <v>0</v>
      </c>
      <c r="J215" s="23" t="n">
        <v>0</v>
      </c>
      <c r="K215" s="50"/>
      <c r="L215" s="57"/>
      <c r="M215" s="50"/>
      <c r="N215" s="57"/>
      <c r="O215" s="50"/>
      <c r="P215" s="50"/>
      <c r="Q215" s="50"/>
      <c r="R215" s="50"/>
      <c r="S215" s="22" t="n">
        <v>0</v>
      </c>
      <c r="T215" s="23" t="n">
        <v>0</v>
      </c>
      <c r="U215" s="22" t="n">
        <v>0</v>
      </c>
      <c r="V215" s="23" t="n">
        <f aca="false">U215*2</f>
        <v>0</v>
      </c>
      <c r="W215" s="50"/>
      <c r="X215" s="50"/>
      <c r="Y215" s="50"/>
      <c r="Z215" s="50"/>
      <c r="AA215" s="12" t="n">
        <v>0</v>
      </c>
      <c r="AB215" s="11" t="n">
        <f aca="false">IF(AA215&lt;51%,0,IF(AA215&lt;61%,5,IF(AA215&lt;71%,7,9)))</f>
        <v>0</v>
      </c>
      <c r="AC215" s="56" t="n">
        <v>0</v>
      </c>
      <c r="AD215" s="23" t="n">
        <f aca="false">IF(AC215&lt;51%,0,IF(AC215&lt;61%,5,IF(AC215&lt;71%,7,9)))</f>
        <v>0</v>
      </c>
      <c r="AE215" s="51"/>
      <c r="AF215" s="11"/>
      <c r="AG215" s="51"/>
      <c r="AH215" s="11"/>
      <c r="AI215" s="12" t="n">
        <v>0</v>
      </c>
      <c r="AJ215" s="11" t="n">
        <f aca="false">IF(AI215&lt;100%,0,5)</f>
        <v>0</v>
      </c>
      <c r="AK215" s="22"/>
      <c r="AL215" s="23"/>
      <c r="AM215" s="51"/>
      <c r="AN215" s="11"/>
      <c r="AO215" s="51"/>
      <c r="AP215" s="11"/>
      <c r="AQ215" s="51"/>
      <c r="AR215" s="11"/>
      <c r="AS215" s="22" t="n">
        <v>0</v>
      </c>
      <c r="AT215" s="23" t="n">
        <v>0</v>
      </c>
      <c r="AU215" s="22" t="n">
        <v>271320</v>
      </c>
      <c r="AV215" s="23" t="n">
        <v>5</v>
      </c>
      <c r="AW215" s="22"/>
      <c r="AX215" s="23"/>
      <c r="AY215" s="22"/>
      <c r="AZ215" s="23"/>
      <c r="BA215" s="22"/>
      <c r="BB215" s="23"/>
      <c r="BC215" s="22"/>
      <c r="BD215" s="23"/>
      <c r="BE215" s="22" t="n">
        <v>0</v>
      </c>
      <c r="BF215" s="23" t="n">
        <f aca="false">BE215*1</f>
        <v>0</v>
      </c>
      <c r="BG215" s="22" t="n">
        <v>0</v>
      </c>
      <c r="BH215" s="23" t="n">
        <f aca="false">BG215*1</f>
        <v>0</v>
      </c>
      <c r="BI215" s="22" t="n">
        <v>0</v>
      </c>
      <c r="BJ215" s="23" t="n">
        <f aca="false">BI215*2</f>
        <v>0</v>
      </c>
      <c r="BK215" s="22" t="n">
        <v>0</v>
      </c>
      <c r="BL215" s="23" t="n">
        <f aca="false">BK215*0.5</f>
        <v>0</v>
      </c>
      <c r="BM215" s="22" t="n">
        <v>0</v>
      </c>
      <c r="BN215" s="23" t="n">
        <v>0</v>
      </c>
      <c r="BO215" s="22"/>
      <c r="BP215" s="52"/>
      <c r="BQ215" s="22"/>
      <c r="BR215" s="52"/>
      <c r="BS215" s="22"/>
      <c r="BT215" s="23"/>
      <c r="BU215" s="22"/>
      <c r="BV215" s="52"/>
      <c r="BW215" s="22"/>
      <c r="BX215" s="23"/>
      <c r="BY215" s="22"/>
      <c r="BZ215" s="23"/>
      <c r="CA215" s="22"/>
      <c r="CB215" s="23"/>
      <c r="CC215" s="22"/>
      <c r="CD215" s="52"/>
      <c r="CE215" s="22"/>
      <c r="CF215" s="52"/>
      <c r="CG215" s="22"/>
      <c r="CH215" s="23"/>
      <c r="CI215" s="22" t="n">
        <v>0</v>
      </c>
      <c r="CJ215" s="53" t="n">
        <f aca="false">CI215</f>
        <v>0</v>
      </c>
      <c r="CK215" s="22"/>
      <c r="CL215" s="52"/>
      <c r="CM215" s="22" t="n">
        <v>0</v>
      </c>
      <c r="CN215" s="53" t="n">
        <f aca="false">CM215</f>
        <v>0</v>
      </c>
      <c r="CO215" s="26" t="n">
        <f aca="false">H215+J215+L215+N215+P215+R215+T215+V215+X215+Z215+AB215+AD215+AF215+AH215+AJ215+AL215+AN215+AP215+AR215+AT215+AV215+AX215+AZ215+BB215+BD215+BF215+BH215+BJ215+BL215+BN215+BP215+BR215+BT215+BV215+BX215+BZ215+CB215+CD215+CF215+CH215+CJ215+CL215+CN215</f>
        <v>5</v>
      </c>
    </row>
    <row r="216" customFormat="false" ht="33.75" hidden="false" customHeight="false" outlineLevel="0" collapsed="false">
      <c r="A216" s="39" t="n">
        <v>9</v>
      </c>
      <c r="B216" s="42" t="s">
        <v>854</v>
      </c>
      <c r="C216" s="42" t="s">
        <v>57</v>
      </c>
      <c r="D216" s="42" t="s">
        <v>58</v>
      </c>
      <c r="E216" s="42" t="s">
        <v>59</v>
      </c>
      <c r="F216" s="42" t="s">
        <v>60</v>
      </c>
      <c r="G216" s="22" t="n">
        <v>0</v>
      </c>
      <c r="H216" s="23" t="n">
        <v>0</v>
      </c>
      <c r="I216" s="22"/>
      <c r="J216" s="23" t="n">
        <v>7</v>
      </c>
      <c r="K216" s="50"/>
      <c r="L216" s="50"/>
      <c r="M216" s="50"/>
      <c r="N216" s="50"/>
      <c r="O216" s="50"/>
      <c r="P216" s="50"/>
      <c r="Q216" s="50"/>
      <c r="R216" s="50"/>
      <c r="S216" s="22" t="n">
        <v>0</v>
      </c>
      <c r="T216" s="23" t="n">
        <v>0</v>
      </c>
      <c r="U216" s="22" t="n">
        <v>0</v>
      </c>
      <c r="V216" s="23" t="n">
        <f aca="false">U216*2</f>
        <v>0</v>
      </c>
      <c r="W216" s="50"/>
      <c r="X216" s="50"/>
      <c r="Y216" s="50"/>
      <c r="Z216" s="50"/>
      <c r="AA216" s="12" t="n">
        <v>0.706</v>
      </c>
      <c r="AB216" s="11" t="n">
        <f aca="false">IF(AA216&lt;51%,0,IF(AA216&lt;61%,5,IF(AA216&lt;71%,7,9)))</f>
        <v>7</v>
      </c>
      <c r="AC216" s="24" t="n">
        <v>1</v>
      </c>
      <c r="AD216" s="23" t="n">
        <v>10</v>
      </c>
      <c r="AE216" s="51"/>
      <c r="AF216" s="11"/>
      <c r="AG216" s="51"/>
      <c r="AH216" s="11"/>
      <c r="AI216" s="12" t="n">
        <v>0</v>
      </c>
      <c r="AJ216" s="11" t="n">
        <f aca="false">IF(AI216&lt;100%,0,5)</f>
        <v>0</v>
      </c>
      <c r="AK216" s="22"/>
      <c r="AL216" s="23"/>
      <c r="AM216" s="51"/>
      <c r="AN216" s="11" t="n">
        <v>90</v>
      </c>
      <c r="AO216" s="51"/>
      <c r="AP216" s="11" t="n">
        <v>13</v>
      </c>
      <c r="AQ216" s="51"/>
      <c r="AR216" s="11"/>
      <c r="AS216" s="22" t="n">
        <v>0</v>
      </c>
      <c r="AT216" s="23" t="n">
        <v>0</v>
      </c>
      <c r="AU216" s="22" t="n">
        <v>0</v>
      </c>
      <c r="AV216" s="23" t="n">
        <v>0</v>
      </c>
      <c r="AW216" s="22"/>
      <c r="AX216" s="23" t="n">
        <v>5</v>
      </c>
      <c r="AY216" s="22"/>
      <c r="AZ216" s="23"/>
      <c r="BA216" s="22"/>
      <c r="BB216" s="23"/>
      <c r="BC216" s="22"/>
      <c r="BD216" s="23"/>
      <c r="BE216" s="22" t="n">
        <v>0</v>
      </c>
      <c r="BF216" s="23" t="n">
        <f aca="false">BE216*1</f>
        <v>0</v>
      </c>
      <c r="BG216" s="22" t="n">
        <v>1</v>
      </c>
      <c r="BH216" s="23" t="n">
        <f aca="false">BG216*1</f>
        <v>1</v>
      </c>
      <c r="BI216" s="22" t="n">
        <v>0</v>
      </c>
      <c r="BJ216" s="23" t="n">
        <f aca="false">BI216*2</f>
        <v>0</v>
      </c>
      <c r="BK216" s="22" t="n">
        <v>0</v>
      </c>
      <c r="BL216" s="23" t="n">
        <f aca="false">BK216*0.5</f>
        <v>0</v>
      </c>
      <c r="BM216" s="22" t="n">
        <v>0</v>
      </c>
      <c r="BN216" s="23" t="n">
        <v>0</v>
      </c>
      <c r="BO216" s="22"/>
      <c r="BP216" s="52"/>
      <c r="BQ216" s="22"/>
      <c r="BR216" s="52"/>
      <c r="BS216" s="22"/>
      <c r="BT216" s="23"/>
      <c r="BU216" s="22"/>
      <c r="BV216" s="52"/>
      <c r="BW216" s="22"/>
      <c r="BX216" s="23"/>
      <c r="BY216" s="22"/>
      <c r="BZ216" s="23"/>
      <c r="CA216" s="22"/>
      <c r="CB216" s="23"/>
      <c r="CC216" s="22"/>
      <c r="CD216" s="52"/>
      <c r="CE216" s="22"/>
      <c r="CF216" s="52"/>
      <c r="CG216" s="22" t="s">
        <v>855</v>
      </c>
      <c r="CH216" s="23" t="n">
        <f aca="false">4*10</f>
        <v>40</v>
      </c>
      <c r="CI216" s="22" t="n">
        <v>0</v>
      </c>
      <c r="CJ216" s="23" t="n">
        <f aca="false">CI216</f>
        <v>0</v>
      </c>
      <c r="CK216" s="22"/>
      <c r="CL216" s="52"/>
      <c r="CM216" s="22" t="n">
        <v>0</v>
      </c>
      <c r="CN216" s="23" t="n">
        <f aca="false">CM216</f>
        <v>0</v>
      </c>
      <c r="CO216" s="26" t="n">
        <f aca="false">H216+J216+L216+N216+P216+R216+T216+V216+X216+Z216+AB216+AD216+AF216+AH216+AJ216+AL216+AN216+AP216+AR216+AT216+AV216+AX216+AZ216+BB216+BD216+BF216+BH216+BJ216+BL216+BN216+BP216+BR216+BT216+BV216+BX216+BZ216+CB216+CD216+CF216+CH216+CJ216+CL216+CN216</f>
        <v>173</v>
      </c>
    </row>
    <row r="217" customFormat="false" ht="45" hidden="false" customHeight="true" outlineLevel="0" collapsed="false">
      <c r="A217" s="7" t="n">
        <v>243</v>
      </c>
      <c r="B217" s="21" t="s">
        <v>856</v>
      </c>
      <c r="C217" s="42" t="s">
        <v>857</v>
      </c>
      <c r="D217" s="42" t="s">
        <v>858</v>
      </c>
      <c r="E217" s="21" t="s">
        <v>83</v>
      </c>
      <c r="F217" s="21" t="s">
        <v>141</v>
      </c>
      <c r="G217" s="22"/>
      <c r="H217" s="23" t="n">
        <v>2</v>
      </c>
      <c r="I217" s="22" t="n">
        <v>0</v>
      </c>
      <c r="J217" s="23" t="n">
        <v>0</v>
      </c>
      <c r="K217" s="50"/>
      <c r="L217" s="50"/>
      <c r="M217" s="50"/>
      <c r="N217" s="50"/>
      <c r="O217" s="50"/>
      <c r="P217" s="50"/>
      <c r="Q217" s="50"/>
      <c r="R217" s="50"/>
      <c r="S217" s="22" t="n">
        <v>0</v>
      </c>
      <c r="T217" s="23" t="n">
        <v>0</v>
      </c>
      <c r="U217" s="22" t="n">
        <v>0</v>
      </c>
      <c r="V217" s="23" t="n">
        <f aca="false">U217*2</f>
        <v>0</v>
      </c>
      <c r="W217" s="50"/>
      <c r="X217" s="50"/>
      <c r="Y217" s="50"/>
      <c r="Z217" s="50"/>
      <c r="AA217" s="12" t="n">
        <v>0.786</v>
      </c>
      <c r="AB217" s="11" t="n">
        <f aca="false">IF(AA217&lt;51%,0,IF(AA217&lt;61%,5,IF(AA217&lt;71%,7,9)))</f>
        <v>9</v>
      </c>
      <c r="AC217" s="24" t="n">
        <v>1</v>
      </c>
      <c r="AD217" s="54" t="n">
        <v>10</v>
      </c>
      <c r="AE217" s="51"/>
      <c r="AF217" s="11"/>
      <c r="AG217" s="51" t="s">
        <v>859</v>
      </c>
      <c r="AH217" s="11" t="n">
        <f aca="false">6.45+1.25</f>
        <v>7.7</v>
      </c>
      <c r="AI217" s="12" t="n">
        <v>0</v>
      </c>
      <c r="AJ217" s="11" t="n">
        <f aca="false">IF(AI217&lt;100%,0,5)</f>
        <v>0</v>
      </c>
      <c r="AK217" s="22"/>
      <c r="AL217" s="23"/>
      <c r="AM217" s="51"/>
      <c r="AN217" s="11"/>
      <c r="AO217" s="51"/>
      <c r="AP217" s="11" t="n">
        <v>1</v>
      </c>
      <c r="AQ217" s="51"/>
      <c r="AR217" s="11"/>
      <c r="AS217" s="22" t="n">
        <v>0</v>
      </c>
      <c r="AT217" s="23" t="n">
        <v>0</v>
      </c>
      <c r="AU217" s="22" t="n">
        <v>0</v>
      </c>
      <c r="AV217" s="23"/>
      <c r="AW217" s="22"/>
      <c r="AX217" s="23"/>
      <c r="AY217" s="22"/>
      <c r="AZ217" s="23"/>
      <c r="BA217" s="22"/>
      <c r="BB217" s="23"/>
      <c r="BC217" s="22"/>
      <c r="BD217" s="23"/>
      <c r="BE217" s="22" t="n">
        <v>0</v>
      </c>
      <c r="BF217" s="23" t="n">
        <f aca="false">BE217*1</f>
        <v>0</v>
      </c>
      <c r="BG217" s="22" t="n">
        <v>0</v>
      </c>
      <c r="BH217" s="23" t="n">
        <f aca="false">BG217*1</f>
        <v>0</v>
      </c>
      <c r="BI217" s="22" t="n">
        <v>0</v>
      </c>
      <c r="BJ217" s="23" t="n">
        <f aca="false">BI217*2</f>
        <v>0</v>
      </c>
      <c r="BK217" s="22" t="n">
        <v>0</v>
      </c>
      <c r="BL217" s="23" t="n">
        <f aca="false">BK217*0.5</f>
        <v>0</v>
      </c>
      <c r="BM217" s="22" t="n">
        <v>0</v>
      </c>
      <c r="BN217" s="23" t="n">
        <v>0</v>
      </c>
      <c r="BO217" s="22"/>
      <c r="BP217" s="52"/>
      <c r="BQ217" s="22"/>
      <c r="BR217" s="52"/>
      <c r="BS217" s="22"/>
      <c r="BT217" s="23"/>
      <c r="BU217" s="22"/>
      <c r="BV217" s="52"/>
      <c r="BW217" s="22"/>
      <c r="BX217" s="23"/>
      <c r="BY217" s="22"/>
      <c r="BZ217" s="52"/>
      <c r="CA217" s="55"/>
      <c r="CB217" s="23" t="n">
        <v>1</v>
      </c>
      <c r="CC217" s="22"/>
      <c r="CD217" s="52"/>
      <c r="CE217" s="22"/>
      <c r="CF217" s="52"/>
      <c r="CG217" s="22" t="s">
        <v>860</v>
      </c>
      <c r="CH217" s="23" t="n">
        <f aca="false">3*10+1*8</f>
        <v>38</v>
      </c>
      <c r="CI217" s="22" t="n">
        <v>0</v>
      </c>
      <c r="CJ217" s="53" t="n">
        <f aca="false">CI217</f>
        <v>0</v>
      </c>
      <c r="CK217" s="22"/>
      <c r="CL217" s="52"/>
      <c r="CM217" s="22" t="n">
        <v>0</v>
      </c>
      <c r="CN217" s="53" t="n">
        <f aca="false">CM217</f>
        <v>0</v>
      </c>
      <c r="CO217" s="26" t="n">
        <f aca="false">H217+J217+L217+N217+P217+R217+T217+V217+X217+Z217+AB217+AD217+AF217+AH217+AJ217+AL217+AN217+AP217+AR217+AT217+AV217+AX217+AZ217+BB217+BD217+BF217+BH217+BJ217+BL217+BN217+BP217+BR217+BT217+BV217+BX217+BZ217+CB217+CD217+CF217+CH217+CJ217+CL217+CN217</f>
        <v>68.7</v>
      </c>
    </row>
    <row r="218" customFormat="false" ht="45" hidden="false" customHeight="true" outlineLevel="0" collapsed="false">
      <c r="A218" s="7" t="n">
        <v>16</v>
      </c>
      <c r="B218" s="21" t="s">
        <v>861</v>
      </c>
      <c r="C218" s="42" t="s">
        <v>862</v>
      </c>
      <c r="D218" s="42" t="s">
        <v>863</v>
      </c>
      <c r="E218" s="21" t="s">
        <v>59</v>
      </c>
      <c r="F218" s="21" t="s">
        <v>64</v>
      </c>
      <c r="G218" s="22" t="n">
        <v>0</v>
      </c>
      <c r="H218" s="23" t="n">
        <v>0</v>
      </c>
      <c r="I218" s="22" t="n">
        <v>0</v>
      </c>
      <c r="J218" s="23" t="n">
        <v>0</v>
      </c>
      <c r="K218" s="50"/>
      <c r="L218" s="50"/>
      <c r="M218" s="50"/>
      <c r="N218" s="50"/>
      <c r="O218" s="50"/>
      <c r="P218" s="50"/>
      <c r="Q218" s="50"/>
      <c r="R218" s="50"/>
      <c r="S218" s="22" t="n">
        <v>0</v>
      </c>
      <c r="T218" s="23" t="n">
        <v>0</v>
      </c>
      <c r="U218" s="22" t="n">
        <v>0</v>
      </c>
      <c r="V218" s="23" t="n">
        <f aca="false">U218*2</f>
        <v>0</v>
      </c>
      <c r="W218" s="50"/>
      <c r="X218" s="50"/>
      <c r="Y218" s="50"/>
      <c r="Z218" s="50"/>
      <c r="AA218" s="12" t="n">
        <f aca="false">(80.7%+63.33%)/2</f>
        <v>0.72015</v>
      </c>
      <c r="AB218" s="11" t="n">
        <f aca="false">IF(AA218&lt;51%,0,IF(AA218&lt;61%,5,IF(AA218&lt;71%,7,9)))</f>
        <v>9</v>
      </c>
      <c r="AC218" s="24" t="n">
        <f aca="false">(100%+18.18%)/2</f>
        <v>0.5909</v>
      </c>
      <c r="AD218" s="23" t="n">
        <v>-20</v>
      </c>
      <c r="AE218" s="51"/>
      <c r="AF218" s="11"/>
      <c r="AG218" s="51"/>
      <c r="AH218" s="11"/>
      <c r="AI218" s="12" t="n">
        <v>0</v>
      </c>
      <c r="AJ218" s="11" t="n">
        <f aca="false">IF(AI218&lt;100%,0,5)</f>
        <v>0</v>
      </c>
      <c r="AK218" s="22"/>
      <c r="AL218" s="23"/>
      <c r="AM218" s="51"/>
      <c r="AN218" s="11"/>
      <c r="AO218" s="51"/>
      <c r="AP218" s="11"/>
      <c r="AQ218" s="51"/>
      <c r="AR218" s="11"/>
      <c r="AS218" s="22" t="n">
        <v>0</v>
      </c>
      <c r="AT218" s="23" t="n">
        <v>0</v>
      </c>
      <c r="AU218" s="22" t="n">
        <v>0</v>
      </c>
      <c r="AV218" s="23"/>
      <c r="AW218" s="22"/>
      <c r="AX218" s="23"/>
      <c r="AY218" s="22"/>
      <c r="AZ218" s="23"/>
      <c r="BA218" s="22"/>
      <c r="BB218" s="23"/>
      <c r="BC218" s="22"/>
      <c r="BD218" s="23"/>
      <c r="BE218" s="22" t="n">
        <v>0</v>
      </c>
      <c r="BF218" s="23" t="n">
        <f aca="false">BE218*1</f>
        <v>0</v>
      </c>
      <c r="BG218" s="22" t="n">
        <v>0</v>
      </c>
      <c r="BH218" s="23" t="n">
        <f aca="false">BG218*1</f>
        <v>0</v>
      </c>
      <c r="BI218" s="22" t="n">
        <v>0</v>
      </c>
      <c r="BJ218" s="23" t="n">
        <f aca="false">BI218*2</f>
        <v>0</v>
      </c>
      <c r="BK218" s="22" t="n">
        <v>0</v>
      </c>
      <c r="BL218" s="23" t="n">
        <f aca="false">BK218*0.5</f>
        <v>0</v>
      </c>
      <c r="BM218" s="22" t="n">
        <v>0</v>
      </c>
      <c r="BN218" s="23" t="n">
        <v>0</v>
      </c>
      <c r="BO218" s="22"/>
      <c r="BP218" s="52"/>
      <c r="BQ218" s="22"/>
      <c r="BR218" s="52"/>
      <c r="BS218" s="22"/>
      <c r="BT218" s="23"/>
      <c r="BU218" s="22"/>
      <c r="BV218" s="52"/>
      <c r="BW218" s="22"/>
      <c r="BX218" s="23"/>
      <c r="BY218" s="22"/>
      <c r="BZ218" s="23"/>
      <c r="CA218" s="22"/>
      <c r="CB218" s="23"/>
      <c r="CC218" s="22"/>
      <c r="CD218" s="52"/>
      <c r="CE218" s="22"/>
      <c r="CF218" s="52"/>
      <c r="CG218" s="22"/>
      <c r="CH218" s="23"/>
      <c r="CI218" s="22" t="n">
        <v>0</v>
      </c>
      <c r="CJ218" s="53" t="n">
        <f aca="false">CI218</f>
        <v>0</v>
      </c>
      <c r="CK218" s="22"/>
      <c r="CL218" s="52"/>
      <c r="CM218" s="22" t="n">
        <v>0</v>
      </c>
      <c r="CN218" s="53" t="n">
        <f aca="false">CM218</f>
        <v>0</v>
      </c>
      <c r="CO218" s="26" t="n">
        <f aca="false">H218+J218+L218+N218+P218+R218+T218+V218+X218+Z218+AB218+AD218+AF218+AH218+AJ218+AL218+AN218+AP218+AR218+AT218+AV218+AX218+AZ218+BB218+BD218+BF218+BH218+BJ218+BL218+BN218+BP218+BR218+BT218+BV218+BX218+BZ218+CB218+CD218+CF218+CH218+CJ218+CL218+CN218</f>
        <v>-11</v>
      </c>
    </row>
    <row r="219" customFormat="false" ht="45" hidden="false" customHeight="true" outlineLevel="0" collapsed="false">
      <c r="A219" s="7" t="n">
        <v>244</v>
      </c>
      <c r="B219" s="21" t="s">
        <v>864</v>
      </c>
      <c r="C219" s="42" t="s">
        <v>865</v>
      </c>
      <c r="D219" s="42" t="s">
        <v>866</v>
      </c>
      <c r="E219" s="21" t="s">
        <v>83</v>
      </c>
      <c r="F219" s="21" t="s">
        <v>141</v>
      </c>
      <c r="G219" s="22" t="n">
        <v>0</v>
      </c>
      <c r="H219" s="23" t="n">
        <v>0</v>
      </c>
      <c r="I219" s="22"/>
      <c r="J219" s="23" t="n">
        <v>3</v>
      </c>
      <c r="K219" s="50"/>
      <c r="L219" s="50"/>
      <c r="M219" s="50"/>
      <c r="N219" s="50"/>
      <c r="O219" s="50"/>
      <c r="P219" s="50"/>
      <c r="Q219" s="50"/>
      <c r="R219" s="50"/>
      <c r="S219" s="22" t="n">
        <v>0</v>
      </c>
      <c r="T219" s="23" t="n">
        <v>0</v>
      </c>
      <c r="U219" s="22" t="n">
        <v>0</v>
      </c>
      <c r="V219" s="23" t="n">
        <f aca="false">U219*2</f>
        <v>0</v>
      </c>
      <c r="W219" s="50"/>
      <c r="X219" s="50"/>
      <c r="Y219" s="50"/>
      <c r="Z219" s="50"/>
      <c r="AA219" s="12" t="n">
        <v>0.728</v>
      </c>
      <c r="AB219" s="11" t="n">
        <f aca="false">IF(AA219&lt;51%,0,IF(AA219&lt;61%,5,IF(AA219&lt;71%,7,9)))</f>
        <v>9</v>
      </c>
      <c r="AC219" s="24" t="n">
        <v>1</v>
      </c>
      <c r="AD219" s="54" t="n">
        <v>10</v>
      </c>
      <c r="AE219" s="51" t="s">
        <v>733</v>
      </c>
      <c r="AF219" s="11" t="n">
        <v>31.6</v>
      </c>
      <c r="AG219" s="51" t="s">
        <v>867</v>
      </c>
      <c r="AH219" s="11" t="n">
        <v>19.05</v>
      </c>
      <c r="AI219" s="12" t="n">
        <v>0</v>
      </c>
      <c r="AJ219" s="11" t="n">
        <f aca="false">IF(AI219&lt;100%,0,5)</f>
        <v>0</v>
      </c>
      <c r="AK219" s="22"/>
      <c r="AL219" s="23"/>
      <c r="AM219" s="51"/>
      <c r="AN219" s="11"/>
      <c r="AO219" s="51"/>
      <c r="AP219" s="11"/>
      <c r="AQ219" s="51"/>
      <c r="AR219" s="11"/>
      <c r="AS219" s="22" t="n">
        <v>0</v>
      </c>
      <c r="AT219" s="23" t="n">
        <v>0</v>
      </c>
      <c r="AU219" s="22" t="n">
        <v>0</v>
      </c>
      <c r="AV219" s="23"/>
      <c r="AW219" s="22"/>
      <c r="AX219" s="23"/>
      <c r="AY219" s="22"/>
      <c r="AZ219" s="23"/>
      <c r="BA219" s="22"/>
      <c r="BB219" s="23"/>
      <c r="BC219" s="22"/>
      <c r="BD219" s="23"/>
      <c r="BE219" s="22" t="n">
        <v>0</v>
      </c>
      <c r="BF219" s="23" t="n">
        <f aca="false">BE219*1</f>
        <v>0</v>
      </c>
      <c r="BG219" s="22" t="n">
        <v>0</v>
      </c>
      <c r="BH219" s="23" t="n">
        <f aca="false">BG219*1</f>
        <v>0</v>
      </c>
      <c r="BI219" s="22" t="n">
        <v>0</v>
      </c>
      <c r="BJ219" s="23" t="n">
        <f aca="false">BI219*2</f>
        <v>0</v>
      </c>
      <c r="BK219" s="22" t="n">
        <v>0</v>
      </c>
      <c r="BL219" s="23" t="n">
        <f aca="false">BK219*0.5</f>
        <v>0</v>
      </c>
      <c r="BM219" s="22" t="n">
        <v>0</v>
      </c>
      <c r="BN219" s="23" t="n">
        <v>0</v>
      </c>
      <c r="BO219" s="22"/>
      <c r="BP219" s="52"/>
      <c r="BQ219" s="22"/>
      <c r="BR219" s="52"/>
      <c r="BS219" s="22"/>
      <c r="BT219" s="23"/>
      <c r="BU219" s="22"/>
      <c r="BV219" s="52"/>
      <c r="BW219" s="22"/>
      <c r="BX219" s="23"/>
      <c r="BY219" s="22"/>
      <c r="BZ219" s="23"/>
      <c r="CA219" s="22"/>
      <c r="CB219" s="23"/>
      <c r="CC219" s="22"/>
      <c r="CD219" s="52"/>
      <c r="CE219" s="22"/>
      <c r="CF219" s="52"/>
      <c r="CG219" s="22" t="s">
        <v>868</v>
      </c>
      <c r="CH219" s="23" t="n">
        <f aca="false">1*10</f>
        <v>10</v>
      </c>
      <c r="CI219" s="22" t="n">
        <v>0</v>
      </c>
      <c r="CJ219" s="53" t="n">
        <f aca="false">CI219</f>
        <v>0</v>
      </c>
      <c r="CK219" s="22"/>
      <c r="CL219" s="52"/>
      <c r="CM219" s="22" t="n">
        <v>0</v>
      </c>
      <c r="CN219" s="53" t="n">
        <f aca="false">CM219</f>
        <v>0</v>
      </c>
      <c r="CO219" s="26" t="n">
        <f aca="false">H219+J219+L219+N219+P219+R219+T219+V219+X219+Z219+AB219+AD219+AF219+AH219+AJ219+AL219+AN219+AP219+AR219+AT219+AV219+AX219+AZ219+BB219+BD219+BF219+BH219+BJ219+BL219+BN219+BP219+BR219+BT219+BV219+BX219+BZ219+CB219+CD219+CF219+CH219+CJ219+CL219+CN219</f>
        <v>82.65</v>
      </c>
    </row>
    <row r="220" customFormat="false" ht="45" hidden="false" customHeight="true" outlineLevel="0" collapsed="false">
      <c r="A220" s="39" t="n">
        <v>273</v>
      </c>
      <c r="B220" s="21" t="s">
        <v>869</v>
      </c>
      <c r="C220" s="42" t="s">
        <v>870</v>
      </c>
      <c r="D220" s="42"/>
      <c r="E220" s="21" t="s">
        <v>638</v>
      </c>
      <c r="F220" s="7"/>
      <c r="G220" s="22"/>
      <c r="H220" s="23"/>
      <c r="I220" s="22"/>
      <c r="J220" s="23"/>
      <c r="K220" s="50"/>
      <c r="L220" s="50"/>
      <c r="M220" s="50"/>
      <c r="N220" s="50"/>
      <c r="O220" s="50"/>
      <c r="P220" s="50"/>
      <c r="Q220" s="50"/>
      <c r="R220" s="50"/>
      <c r="S220" s="22"/>
      <c r="T220" s="23"/>
      <c r="U220" s="22"/>
      <c r="V220" s="23"/>
      <c r="W220" s="50"/>
      <c r="X220" s="50"/>
      <c r="Y220" s="50"/>
      <c r="Z220" s="50"/>
      <c r="AA220" s="22"/>
      <c r="AB220" s="23"/>
      <c r="AC220" s="22"/>
      <c r="AD220" s="23"/>
      <c r="AE220" s="22"/>
      <c r="AF220" s="23"/>
      <c r="AG220" s="22"/>
      <c r="AH220" s="23"/>
      <c r="AI220" s="22"/>
      <c r="AJ220" s="23"/>
      <c r="AK220" s="22"/>
      <c r="AL220" s="23"/>
      <c r="AM220" s="51"/>
      <c r="AN220" s="11" t="n">
        <v>39.6</v>
      </c>
      <c r="AO220" s="51"/>
      <c r="AP220" s="11" t="n">
        <v>8.12</v>
      </c>
      <c r="AQ220" s="51"/>
      <c r="AR220" s="11"/>
      <c r="AS220" s="22"/>
      <c r="AT220" s="23"/>
      <c r="AU220" s="22"/>
      <c r="AV220" s="23"/>
      <c r="AW220" s="22"/>
      <c r="AX220" s="23" t="n">
        <v>5</v>
      </c>
      <c r="AY220" s="22"/>
      <c r="AZ220" s="23"/>
      <c r="BA220" s="22"/>
      <c r="BB220" s="23"/>
      <c r="BC220" s="22" t="s">
        <v>871</v>
      </c>
      <c r="BD220" s="23" t="n">
        <v>4</v>
      </c>
      <c r="BE220" s="22"/>
      <c r="BF220" s="23"/>
      <c r="BG220" s="22"/>
      <c r="BH220" s="23"/>
      <c r="BI220" s="22"/>
      <c r="BJ220" s="23"/>
      <c r="BK220" s="22"/>
      <c r="BL220" s="23"/>
      <c r="BM220" s="22" t="n">
        <v>0</v>
      </c>
      <c r="BN220" s="23" t="n">
        <v>0</v>
      </c>
      <c r="BO220" s="22"/>
      <c r="BP220" s="52"/>
      <c r="BQ220" s="22"/>
      <c r="BR220" s="52"/>
      <c r="BS220" s="22"/>
      <c r="BT220" s="23"/>
      <c r="BU220" s="22"/>
      <c r="BV220" s="52"/>
      <c r="BW220" s="22"/>
      <c r="BX220" s="60"/>
      <c r="BY220" s="22"/>
      <c r="BZ220" s="23"/>
      <c r="CA220" s="22"/>
      <c r="CB220" s="23"/>
      <c r="CC220" s="22"/>
      <c r="CD220" s="52"/>
      <c r="CE220" s="22"/>
      <c r="CF220" s="52"/>
      <c r="CG220" s="22"/>
      <c r="CH220" s="60"/>
      <c r="CI220" s="22"/>
      <c r="CJ220" s="64"/>
      <c r="CK220" s="22"/>
      <c r="CL220" s="52"/>
      <c r="CM220" s="22"/>
      <c r="CN220" s="64"/>
      <c r="CO220" s="26" t="n">
        <f aca="false">H220+J220+L220+N220+P220+R220+T220+V220+X220+Z220+AB220+AD220+AF220+AH220+AJ220+AL220+AN220+AP220+AR220+AT220+AV220+AX220+AZ220+BB220+BD220+BF220+BH220+BJ220+BL220+BN220+BP220+BR220+BT220+BV220+BX220+BZ220+CB220+CD220+CF220+CH220+CJ220+CL220+CN220</f>
        <v>56.72</v>
      </c>
    </row>
    <row r="221" customFormat="false" ht="45" hidden="false" customHeight="false" outlineLevel="0" collapsed="false">
      <c r="A221" s="7" t="n">
        <v>135</v>
      </c>
      <c r="B221" s="21" t="s">
        <v>872</v>
      </c>
      <c r="C221" s="42" t="s">
        <v>873</v>
      </c>
      <c r="D221" s="42" t="s">
        <v>874</v>
      </c>
      <c r="E221" s="21" t="s">
        <v>68</v>
      </c>
      <c r="F221" s="21" t="s">
        <v>108</v>
      </c>
      <c r="G221" s="22" t="n">
        <v>0</v>
      </c>
      <c r="H221" s="23" t="n">
        <v>0</v>
      </c>
      <c r="I221" s="22" t="n">
        <v>0</v>
      </c>
      <c r="J221" s="23" t="n">
        <v>0</v>
      </c>
      <c r="K221" s="50"/>
      <c r="L221" s="57"/>
      <c r="M221" s="50"/>
      <c r="N221" s="57"/>
      <c r="O221" s="50"/>
      <c r="P221" s="50"/>
      <c r="Q221" s="50"/>
      <c r="R221" s="50"/>
      <c r="S221" s="22" t="n">
        <v>0</v>
      </c>
      <c r="T221" s="23" t="n">
        <v>0</v>
      </c>
      <c r="U221" s="22" t="n">
        <v>0</v>
      </c>
      <c r="V221" s="23" t="n">
        <f aca="false">U221*2</f>
        <v>0</v>
      </c>
      <c r="W221" s="50"/>
      <c r="X221" s="50"/>
      <c r="Y221" s="50"/>
      <c r="Z221" s="50"/>
      <c r="AA221" s="12" t="n">
        <v>0</v>
      </c>
      <c r="AB221" s="11" t="n">
        <f aca="false">IF(AA221&lt;51%,0,IF(AA221&lt;61%,5,IF(AA221&lt;71%,7,9)))</f>
        <v>0</v>
      </c>
      <c r="AC221" s="56"/>
      <c r="AD221" s="23"/>
      <c r="AE221" s="51"/>
      <c r="AF221" s="11"/>
      <c r="AG221" s="51"/>
      <c r="AH221" s="11"/>
      <c r="AI221" s="12" t="n">
        <v>0</v>
      </c>
      <c r="AJ221" s="11" t="n">
        <f aca="false">IF(AI221&lt;100%,0,5)</f>
        <v>0</v>
      </c>
      <c r="AK221" s="22"/>
      <c r="AL221" s="23"/>
      <c r="AM221" s="51"/>
      <c r="AN221" s="11"/>
      <c r="AO221" s="51"/>
      <c r="AP221" s="11"/>
      <c r="AQ221" s="51"/>
      <c r="AR221" s="11"/>
      <c r="AS221" s="22" t="n">
        <v>0</v>
      </c>
      <c r="AT221" s="23" t="n">
        <v>0</v>
      </c>
      <c r="AU221" s="22" t="n">
        <v>0</v>
      </c>
      <c r="AV221" s="23"/>
      <c r="AW221" s="22"/>
      <c r="AX221" s="23"/>
      <c r="AY221" s="22"/>
      <c r="AZ221" s="23"/>
      <c r="BA221" s="22"/>
      <c r="BB221" s="23"/>
      <c r="BC221" s="22"/>
      <c r="BD221" s="23"/>
      <c r="BE221" s="22" t="n">
        <v>0</v>
      </c>
      <c r="BF221" s="23" t="n">
        <f aca="false">BE221*1</f>
        <v>0</v>
      </c>
      <c r="BG221" s="22" t="n">
        <v>0</v>
      </c>
      <c r="BH221" s="23" t="n">
        <f aca="false">BG221*1</f>
        <v>0</v>
      </c>
      <c r="BI221" s="22" t="n">
        <v>0</v>
      </c>
      <c r="BJ221" s="23" t="n">
        <f aca="false">BI221*2</f>
        <v>0</v>
      </c>
      <c r="BK221" s="22" t="n">
        <v>0</v>
      </c>
      <c r="BL221" s="23" t="n">
        <f aca="false">BK221*0.5</f>
        <v>0</v>
      </c>
      <c r="BM221" s="22" t="n">
        <v>0</v>
      </c>
      <c r="BN221" s="23" t="n">
        <v>0</v>
      </c>
      <c r="BO221" s="22"/>
      <c r="BP221" s="52"/>
      <c r="BQ221" s="22"/>
      <c r="BR221" s="52"/>
      <c r="BS221" s="22"/>
      <c r="BT221" s="23"/>
      <c r="BU221" s="22"/>
      <c r="BV221" s="52"/>
      <c r="BW221" s="22"/>
      <c r="BX221" s="23"/>
      <c r="BY221" s="22"/>
      <c r="BZ221" s="23"/>
      <c r="CA221" s="22"/>
      <c r="CB221" s="23"/>
      <c r="CC221" s="22"/>
      <c r="CD221" s="52"/>
      <c r="CE221" s="22"/>
      <c r="CF221" s="52"/>
      <c r="CG221" s="22"/>
      <c r="CH221" s="23"/>
      <c r="CI221" s="22" t="n">
        <v>0</v>
      </c>
      <c r="CJ221" s="53" t="n">
        <f aca="false">CI221</f>
        <v>0</v>
      </c>
      <c r="CK221" s="22"/>
      <c r="CL221" s="52"/>
      <c r="CM221" s="22" t="n">
        <v>0</v>
      </c>
      <c r="CN221" s="53" t="n">
        <f aca="false">CM221</f>
        <v>0</v>
      </c>
      <c r="CO221" s="26" t="n">
        <f aca="false">H221+J221+L221+N221+P221+R221+T221+V221+X221+Z221+AB221+AD221+AF221+AH221+AJ221+AL221+AN221+AP221+AR221+AT221+AV221+AX221+AZ221+BB221+BD221+BF221+BH221+BJ221+BL221+BN221+BP221+BR221+BT221+BV221+BX221+BZ221+CB221+CD221+CF221+CH221+CJ221+CL221+CN221</f>
        <v>0</v>
      </c>
    </row>
    <row r="222" customFormat="false" ht="45" hidden="false" customHeight="true" outlineLevel="0" collapsed="false">
      <c r="A222" s="7" t="n">
        <v>41</v>
      </c>
      <c r="B222" s="21" t="s">
        <v>875</v>
      </c>
      <c r="C222" s="42" t="s">
        <v>876</v>
      </c>
      <c r="D222" s="42" t="s">
        <v>877</v>
      </c>
      <c r="E222" s="21" t="s">
        <v>68</v>
      </c>
      <c r="F222" s="21" t="s">
        <v>69</v>
      </c>
      <c r="G222" s="22" t="n">
        <v>0</v>
      </c>
      <c r="H222" s="23" t="n">
        <v>0</v>
      </c>
      <c r="I222" s="22" t="n">
        <v>0</v>
      </c>
      <c r="J222" s="23" t="n">
        <v>0</v>
      </c>
      <c r="K222" s="50"/>
      <c r="L222" s="57"/>
      <c r="M222" s="50"/>
      <c r="N222" s="57"/>
      <c r="O222" s="50"/>
      <c r="P222" s="50"/>
      <c r="Q222" s="50"/>
      <c r="R222" s="50"/>
      <c r="S222" s="22" t="n">
        <v>0</v>
      </c>
      <c r="T222" s="23" t="n">
        <v>0</v>
      </c>
      <c r="U222" s="22" t="n">
        <v>0</v>
      </c>
      <c r="V222" s="23" t="n">
        <f aca="false">U222*2</f>
        <v>0</v>
      </c>
      <c r="W222" s="50"/>
      <c r="X222" s="50"/>
      <c r="Y222" s="50"/>
      <c r="Z222" s="50"/>
      <c r="AA222" s="12" t="n">
        <v>0.58</v>
      </c>
      <c r="AB222" s="11" t="n">
        <f aca="false">IF(AA222&lt;51%,0,IF(AA222&lt;61%,5,IF(AA222&lt;71%,7,9)))</f>
        <v>5</v>
      </c>
      <c r="AC222" s="24" t="n">
        <v>1</v>
      </c>
      <c r="AD222" s="23" t="n">
        <v>10</v>
      </c>
      <c r="AE222" s="51"/>
      <c r="AF222" s="11"/>
      <c r="AG222" s="51"/>
      <c r="AH222" s="11"/>
      <c r="AI222" s="12" t="n">
        <v>1</v>
      </c>
      <c r="AJ222" s="11" t="n">
        <f aca="false">IF(AI222&lt;100%,0,5)</f>
        <v>5</v>
      </c>
      <c r="AK222" s="22"/>
      <c r="AL222" s="23"/>
      <c r="AM222" s="51"/>
      <c r="AN222" s="11"/>
      <c r="AO222" s="51"/>
      <c r="AP222" s="11"/>
      <c r="AQ222" s="51"/>
      <c r="AR222" s="11"/>
      <c r="AS222" s="22" t="n">
        <v>0</v>
      </c>
      <c r="AT222" s="23" t="n">
        <v>0</v>
      </c>
      <c r="AU222" s="22" t="n">
        <v>0</v>
      </c>
      <c r="AV222" s="23"/>
      <c r="AW222" s="22"/>
      <c r="AX222" s="23"/>
      <c r="AY222" s="22"/>
      <c r="AZ222" s="23"/>
      <c r="BA222" s="22"/>
      <c r="BB222" s="23"/>
      <c r="BC222" s="22"/>
      <c r="BD222" s="23"/>
      <c r="BE222" s="22" t="n">
        <v>0</v>
      </c>
      <c r="BF222" s="23" t="n">
        <f aca="false">BE222*1</f>
        <v>0</v>
      </c>
      <c r="BG222" s="22" t="n">
        <v>0</v>
      </c>
      <c r="BH222" s="23" t="n">
        <f aca="false">BG222*1</f>
        <v>0</v>
      </c>
      <c r="BI222" s="22" t="n">
        <v>0</v>
      </c>
      <c r="BJ222" s="23" t="n">
        <f aca="false">BI222*2</f>
        <v>0</v>
      </c>
      <c r="BK222" s="22" t="n">
        <v>0</v>
      </c>
      <c r="BL222" s="23" t="n">
        <f aca="false">BK222*0.5</f>
        <v>0</v>
      </c>
      <c r="BM222" s="22" t="n">
        <v>0</v>
      </c>
      <c r="BN222" s="23" t="n">
        <v>0</v>
      </c>
      <c r="BO222" s="22"/>
      <c r="BP222" s="52"/>
      <c r="BQ222" s="22"/>
      <c r="BR222" s="52"/>
      <c r="BS222" s="22"/>
      <c r="BT222" s="23"/>
      <c r="BU222" s="22"/>
      <c r="BV222" s="52"/>
      <c r="BW222" s="22"/>
      <c r="BX222" s="23"/>
      <c r="BY222" s="22"/>
      <c r="BZ222" s="23"/>
      <c r="CA222" s="22"/>
      <c r="CB222" s="23"/>
      <c r="CC222" s="22"/>
      <c r="CD222" s="52"/>
      <c r="CE222" s="22"/>
      <c r="CF222" s="52"/>
      <c r="CG222" s="22"/>
      <c r="CH222" s="23"/>
      <c r="CI222" s="22" t="n">
        <v>0</v>
      </c>
      <c r="CJ222" s="53" t="n">
        <f aca="false">CI222</f>
        <v>0</v>
      </c>
      <c r="CK222" s="22"/>
      <c r="CL222" s="52"/>
      <c r="CM222" s="22" t="n">
        <v>0</v>
      </c>
      <c r="CN222" s="53" t="n">
        <f aca="false">CM222</f>
        <v>0</v>
      </c>
      <c r="CO222" s="26" t="n">
        <f aca="false">H222+J222+L222+N222+P222+R222+T222+V222+X222+Z222+AB222+AD222+AF222+AH222+AJ222+AL222+AN222+AP222+AR222+AT222+AV222+AX222+AZ222+BB222+BD222+BF222+BH222+BJ222+BL222+BN222+BP222+BR222+BT222+BV222+BX222+BZ222+CB222+CD222+CF222+CH222+CJ222+CL222+CN222</f>
        <v>20</v>
      </c>
    </row>
    <row r="223" customFormat="false" ht="45" hidden="false" customHeight="true" outlineLevel="0" collapsed="false">
      <c r="A223" s="7" t="n">
        <v>79</v>
      </c>
      <c r="B223" s="21" t="s">
        <v>878</v>
      </c>
      <c r="C223" s="42" t="s">
        <v>879</v>
      </c>
      <c r="D223" s="42" t="s">
        <v>880</v>
      </c>
      <c r="E223" s="21" t="s">
        <v>83</v>
      </c>
      <c r="F223" s="21" t="s">
        <v>88</v>
      </c>
      <c r="G223" s="22" t="n">
        <v>0</v>
      </c>
      <c r="H223" s="23" t="n">
        <v>0</v>
      </c>
      <c r="I223" s="22"/>
      <c r="J223" s="23" t="n">
        <v>2</v>
      </c>
      <c r="K223" s="50"/>
      <c r="L223" s="50"/>
      <c r="M223" s="50"/>
      <c r="N223" s="50"/>
      <c r="O223" s="50"/>
      <c r="P223" s="50"/>
      <c r="Q223" s="50"/>
      <c r="R223" s="50"/>
      <c r="S223" s="22" t="n">
        <v>0</v>
      </c>
      <c r="T223" s="23" t="n">
        <v>0</v>
      </c>
      <c r="U223" s="22" t="n">
        <v>0</v>
      </c>
      <c r="V223" s="23" t="n">
        <f aca="false">U223*2</f>
        <v>0</v>
      </c>
      <c r="W223" s="50"/>
      <c r="X223" s="50"/>
      <c r="Y223" s="50"/>
      <c r="Z223" s="50"/>
      <c r="AA223" s="12" t="n">
        <v>0.74</v>
      </c>
      <c r="AB223" s="11" t="n">
        <f aca="false">IF(AA223&lt;51%,0,IF(AA223&lt;61%,5,IF(AA223&lt;71%,7,9)))</f>
        <v>9</v>
      </c>
      <c r="AC223" s="24" t="n">
        <v>1</v>
      </c>
      <c r="AD223" s="23" t="n">
        <v>10</v>
      </c>
      <c r="AE223" s="51" t="s">
        <v>881</v>
      </c>
      <c r="AF223" s="11" t="n">
        <v>6.6</v>
      </c>
      <c r="AG223" s="51" t="s">
        <v>602</v>
      </c>
      <c r="AH223" s="11" t="n">
        <v>4.95</v>
      </c>
      <c r="AI223" s="12" t="n">
        <v>1</v>
      </c>
      <c r="AJ223" s="11" t="n">
        <f aca="false">IF(AI223&lt;100%,0,5)</f>
        <v>5</v>
      </c>
      <c r="AK223" s="22"/>
      <c r="AL223" s="23"/>
      <c r="AM223" s="51"/>
      <c r="AN223" s="11" t="n">
        <v>5</v>
      </c>
      <c r="AO223" s="51"/>
      <c r="AP223" s="11" t="n">
        <v>4.83</v>
      </c>
      <c r="AQ223" s="51"/>
      <c r="AR223" s="11"/>
      <c r="AS223" s="22" t="n">
        <v>0</v>
      </c>
      <c r="AT223" s="23" t="n">
        <v>0</v>
      </c>
      <c r="AU223" s="22" t="n">
        <v>0</v>
      </c>
      <c r="AV223" s="23"/>
      <c r="AW223" s="22"/>
      <c r="AX223" s="23"/>
      <c r="AY223" s="22"/>
      <c r="AZ223" s="23"/>
      <c r="BA223" s="22"/>
      <c r="BB223" s="23"/>
      <c r="BC223" s="22"/>
      <c r="BD223" s="23"/>
      <c r="BE223" s="22" t="n">
        <v>0</v>
      </c>
      <c r="BF223" s="23" t="n">
        <f aca="false">BE223*1</f>
        <v>0</v>
      </c>
      <c r="BG223" s="22" t="n">
        <v>0</v>
      </c>
      <c r="BH223" s="23" t="n">
        <f aca="false">BG223*1</f>
        <v>0</v>
      </c>
      <c r="BI223" s="22" t="n">
        <v>0</v>
      </c>
      <c r="BJ223" s="23" t="n">
        <f aca="false">BI223*2</f>
        <v>0</v>
      </c>
      <c r="BK223" s="22" t="n">
        <v>0</v>
      </c>
      <c r="BL223" s="23" t="n">
        <f aca="false">BK223*0.5</f>
        <v>0</v>
      </c>
      <c r="BM223" s="22" t="n">
        <v>0</v>
      </c>
      <c r="BN223" s="23" t="n">
        <v>0</v>
      </c>
      <c r="BO223" s="22"/>
      <c r="BP223" s="52"/>
      <c r="BQ223" s="22"/>
      <c r="BR223" s="52"/>
      <c r="BS223" s="22"/>
      <c r="BT223" s="23"/>
      <c r="BU223" s="22"/>
      <c r="BV223" s="52"/>
      <c r="BW223" s="22"/>
      <c r="BX223" s="23"/>
      <c r="BY223" s="22"/>
      <c r="BZ223" s="23"/>
      <c r="CA223" s="22"/>
      <c r="CB223" s="23"/>
      <c r="CC223" s="22"/>
      <c r="CD223" s="52"/>
      <c r="CE223" s="22"/>
      <c r="CF223" s="52"/>
      <c r="CG223" s="22"/>
      <c r="CH223" s="23"/>
      <c r="CI223" s="22" t="n">
        <v>0</v>
      </c>
      <c r="CJ223" s="53" t="n">
        <f aca="false">CI223</f>
        <v>0</v>
      </c>
      <c r="CK223" s="22"/>
      <c r="CL223" s="52"/>
      <c r="CM223" s="22" t="n">
        <v>0</v>
      </c>
      <c r="CN223" s="53" t="n">
        <f aca="false">CM223</f>
        <v>0</v>
      </c>
      <c r="CO223" s="26" t="n">
        <f aca="false">H223+J223+L223+N223+P223+R223+T223+V223+X223+Z223+AB223+AD223+AF223+AH223+AJ223+AL223+AN223+AP223+AR223+AT223+AV223+AX223+AZ223+BB223+BD223+BF223+BH223+BJ223+BL223+BN223+BP223+BR223+BT223+BV223+BX223+BZ223+CB223+CD223+CF223+CH223+CJ223+CL223+CN223</f>
        <v>47.38</v>
      </c>
    </row>
    <row r="224" customFormat="false" ht="45" hidden="false" customHeight="true" outlineLevel="0" collapsed="false">
      <c r="A224" s="7" t="n">
        <v>25</v>
      </c>
      <c r="B224" s="21" t="s">
        <v>882</v>
      </c>
      <c r="C224" s="42" t="s">
        <v>883</v>
      </c>
      <c r="D224" s="42" t="s">
        <v>884</v>
      </c>
      <c r="E224" s="21" t="s">
        <v>59</v>
      </c>
      <c r="F224" s="21" t="s">
        <v>64</v>
      </c>
      <c r="G224" s="22" t="n">
        <v>0</v>
      </c>
      <c r="H224" s="23" t="n">
        <v>0</v>
      </c>
      <c r="I224" s="22" t="n">
        <v>0</v>
      </c>
      <c r="J224" s="23" t="n">
        <v>0</v>
      </c>
      <c r="K224" s="50"/>
      <c r="L224" s="50"/>
      <c r="M224" s="50"/>
      <c r="N224" s="50"/>
      <c r="O224" s="50"/>
      <c r="P224" s="50"/>
      <c r="Q224" s="50"/>
      <c r="R224" s="50"/>
      <c r="S224" s="22" t="n">
        <v>0</v>
      </c>
      <c r="T224" s="23" t="n">
        <v>0</v>
      </c>
      <c r="U224" s="22" t="n">
        <v>0</v>
      </c>
      <c r="V224" s="23" t="n">
        <f aca="false">U224*2</f>
        <v>0</v>
      </c>
      <c r="W224" s="50"/>
      <c r="X224" s="50"/>
      <c r="Y224" s="50"/>
      <c r="Z224" s="50"/>
      <c r="AA224" s="12" t="n">
        <v>0.785</v>
      </c>
      <c r="AB224" s="11" t="n">
        <f aca="false">IF(AA224&lt;51%,0,IF(AA224&lt;61%,5,IF(AA224&lt;71%,7,9)))</f>
        <v>9</v>
      </c>
      <c r="AC224" s="24" t="n">
        <v>1</v>
      </c>
      <c r="AD224" s="23" t="n">
        <v>10</v>
      </c>
      <c r="AE224" s="51" t="s">
        <v>240</v>
      </c>
      <c r="AF224" s="11" t="n">
        <v>3.2</v>
      </c>
      <c r="AG224" s="51"/>
      <c r="AH224" s="11"/>
      <c r="AI224" s="12" t="n">
        <v>0</v>
      </c>
      <c r="AJ224" s="11" t="n">
        <f aca="false">IF(AI224&lt;100%,0,5)</f>
        <v>0</v>
      </c>
      <c r="AK224" s="22"/>
      <c r="AL224" s="23"/>
      <c r="AM224" s="51"/>
      <c r="AN224" s="11"/>
      <c r="AO224" s="51"/>
      <c r="AP224" s="11" t="n">
        <v>1.83</v>
      </c>
      <c r="AQ224" s="51"/>
      <c r="AR224" s="11"/>
      <c r="AS224" s="22" t="s">
        <v>622</v>
      </c>
      <c r="AT224" s="23" t="n">
        <v>2</v>
      </c>
      <c r="AU224" s="22" t="n">
        <v>0</v>
      </c>
      <c r="AV224" s="23" t="n">
        <v>0</v>
      </c>
      <c r="AW224" s="22"/>
      <c r="AX224" s="23"/>
      <c r="AY224" s="22"/>
      <c r="AZ224" s="23"/>
      <c r="BA224" s="22"/>
      <c r="BB224" s="23"/>
      <c r="BC224" s="22"/>
      <c r="BD224" s="23"/>
      <c r="BE224" s="22" t="n">
        <v>0</v>
      </c>
      <c r="BF224" s="23" t="n">
        <f aca="false">BE224*1</f>
        <v>0</v>
      </c>
      <c r="BG224" s="22" t="n">
        <v>0</v>
      </c>
      <c r="BH224" s="23" t="n">
        <f aca="false">BG224*1</f>
        <v>0</v>
      </c>
      <c r="BI224" s="22" t="n">
        <v>0</v>
      </c>
      <c r="BJ224" s="23" t="n">
        <f aca="false">BI224*2</f>
        <v>0</v>
      </c>
      <c r="BK224" s="22" t="n">
        <v>0</v>
      </c>
      <c r="BL224" s="23" t="n">
        <f aca="false">BK224*0.5</f>
        <v>0</v>
      </c>
      <c r="BM224" s="22" t="n">
        <v>0</v>
      </c>
      <c r="BN224" s="23" t="n">
        <v>0</v>
      </c>
      <c r="BO224" s="22"/>
      <c r="BP224" s="52"/>
      <c r="BQ224" s="22"/>
      <c r="BR224" s="52"/>
      <c r="BS224" s="22"/>
      <c r="BT224" s="23"/>
      <c r="BU224" s="22"/>
      <c r="BV224" s="52"/>
      <c r="BW224" s="22"/>
      <c r="BX224" s="23"/>
      <c r="BY224" s="22"/>
      <c r="BZ224" s="23"/>
      <c r="CA224" s="22"/>
      <c r="CB224" s="23"/>
      <c r="CC224" s="22"/>
      <c r="CD224" s="52"/>
      <c r="CE224" s="22"/>
      <c r="CF224" s="52"/>
      <c r="CG224" s="22"/>
      <c r="CH224" s="23"/>
      <c r="CI224" s="22" t="n">
        <v>0</v>
      </c>
      <c r="CJ224" s="53" t="n">
        <f aca="false">CI224</f>
        <v>0</v>
      </c>
      <c r="CK224" s="22"/>
      <c r="CL224" s="52"/>
      <c r="CM224" s="22" t="n">
        <v>0</v>
      </c>
      <c r="CN224" s="53" t="n">
        <f aca="false">CM224</f>
        <v>0</v>
      </c>
      <c r="CO224" s="26" t="n">
        <f aca="false">H224+J224+L224+N224+P224+R224+T224+V224+X224+Z224+AB224+AD224+AF224+AH224+AJ224+AL224+AN224+AP224+AR224+AT224+AV224+AX224+AZ224+BB224+BD224+BF224+BH224+BJ224+BL224+BN224+BP224+BR224+BT224+BV224+BX224+BZ224+CB224+CD224+CF224+CH224+CJ224+CL224+CN224</f>
        <v>26.03</v>
      </c>
    </row>
    <row r="225" customFormat="false" ht="45" hidden="false" customHeight="true" outlineLevel="0" collapsed="false">
      <c r="A225" s="7" t="n">
        <v>17</v>
      </c>
      <c r="B225" s="21" t="s">
        <v>885</v>
      </c>
      <c r="C225" s="42" t="s">
        <v>886</v>
      </c>
      <c r="D225" s="42" t="s">
        <v>887</v>
      </c>
      <c r="E225" s="21" t="s">
        <v>59</v>
      </c>
      <c r="F225" s="21" t="s">
        <v>64</v>
      </c>
      <c r="G225" s="22" t="n">
        <v>0</v>
      </c>
      <c r="H225" s="23" t="n">
        <v>0</v>
      </c>
      <c r="I225" s="22"/>
      <c r="J225" s="23" t="n">
        <v>3</v>
      </c>
      <c r="K225" s="50"/>
      <c r="L225" s="50"/>
      <c r="M225" s="50"/>
      <c r="N225" s="50"/>
      <c r="O225" s="50"/>
      <c r="P225" s="50"/>
      <c r="Q225" s="50"/>
      <c r="R225" s="50"/>
      <c r="S225" s="22" t="n">
        <v>2</v>
      </c>
      <c r="T225" s="23" t="n">
        <v>20</v>
      </c>
      <c r="U225" s="22" t="n">
        <v>0</v>
      </c>
      <c r="V225" s="23" t="n">
        <f aca="false">U225*2</f>
        <v>0</v>
      </c>
      <c r="W225" s="50"/>
      <c r="X225" s="50"/>
      <c r="Y225" s="50"/>
      <c r="Z225" s="50"/>
      <c r="AA225" s="12" t="n">
        <v>0.904</v>
      </c>
      <c r="AB225" s="11" t="n">
        <f aca="false">IF(AA225&lt;51%,0,IF(AA225&lt;61%,5,IF(AA225&lt;71%,7,9)))</f>
        <v>9</v>
      </c>
      <c r="AC225" s="24" t="n">
        <v>1</v>
      </c>
      <c r="AD225" s="23" t="n">
        <v>10</v>
      </c>
      <c r="AE225" s="51"/>
      <c r="AF225" s="11"/>
      <c r="AG225" s="51"/>
      <c r="AH225" s="11"/>
      <c r="AI225" s="12" t="n">
        <v>0</v>
      </c>
      <c r="AJ225" s="11" t="n">
        <f aca="false">IF(AI225&lt;100%,0,5)</f>
        <v>0</v>
      </c>
      <c r="AK225" s="22"/>
      <c r="AL225" s="23"/>
      <c r="AM225" s="51"/>
      <c r="AN225" s="11" t="n">
        <v>26.6</v>
      </c>
      <c r="AO225" s="51"/>
      <c r="AP225" s="11" t="n">
        <v>5.17</v>
      </c>
      <c r="AQ225" s="51"/>
      <c r="AR225" s="11"/>
      <c r="AS225" s="22" t="s">
        <v>622</v>
      </c>
      <c r="AT225" s="23" t="n">
        <v>2</v>
      </c>
      <c r="AU225" s="22" t="n">
        <v>200640</v>
      </c>
      <c r="AV225" s="23" t="n">
        <v>4</v>
      </c>
      <c r="AW225" s="22"/>
      <c r="AX225" s="23"/>
      <c r="AY225" s="22"/>
      <c r="AZ225" s="23"/>
      <c r="BA225" s="22"/>
      <c r="BB225" s="23"/>
      <c r="BC225" s="22" t="s">
        <v>888</v>
      </c>
      <c r="BD225" s="23" t="n">
        <f aca="false">3*1</f>
        <v>3</v>
      </c>
      <c r="BE225" s="22" t="n">
        <v>0</v>
      </c>
      <c r="BF225" s="23" t="n">
        <f aca="false">BE225*1</f>
        <v>0</v>
      </c>
      <c r="BG225" s="22" t="n">
        <v>0</v>
      </c>
      <c r="BH225" s="23" t="n">
        <f aca="false">BG225*1</f>
        <v>0</v>
      </c>
      <c r="BI225" s="22" t="n">
        <v>0</v>
      </c>
      <c r="BJ225" s="23" t="n">
        <f aca="false">BI225*2</f>
        <v>0</v>
      </c>
      <c r="BK225" s="22" t="n">
        <v>0</v>
      </c>
      <c r="BL225" s="23" t="n">
        <f aca="false">BK225*0.5</f>
        <v>0</v>
      </c>
      <c r="BM225" s="22" t="n">
        <v>0</v>
      </c>
      <c r="BN225" s="23" t="n">
        <v>0</v>
      </c>
      <c r="BO225" s="22"/>
      <c r="BP225" s="52"/>
      <c r="BQ225" s="22"/>
      <c r="BR225" s="52"/>
      <c r="BS225" s="22"/>
      <c r="BT225" s="23"/>
      <c r="BU225" s="22"/>
      <c r="BV225" s="52"/>
      <c r="BW225" s="22"/>
      <c r="BX225" s="23"/>
      <c r="BY225" s="22"/>
      <c r="BZ225" s="23"/>
      <c r="CA225" s="22"/>
      <c r="CB225" s="23"/>
      <c r="CC225" s="22"/>
      <c r="CD225" s="52"/>
      <c r="CE225" s="22"/>
      <c r="CF225" s="52"/>
      <c r="CG225" s="22" t="s">
        <v>303</v>
      </c>
      <c r="CH225" s="23" t="n">
        <v>4</v>
      </c>
      <c r="CI225" s="22" t="n">
        <v>0</v>
      </c>
      <c r="CJ225" s="53" t="n">
        <f aca="false">CI225</f>
        <v>0</v>
      </c>
      <c r="CK225" s="22"/>
      <c r="CL225" s="52"/>
      <c r="CM225" s="22" t="n">
        <v>0</v>
      </c>
      <c r="CN225" s="53" t="n">
        <f aca="false">CM225</f>
        <v>0</v>
      </c>
      <c r="CO225" s="26" t="n">
        <f aca="false">H225+J225+L225+N225+P225+R225+T225+V225+X225+Z225+AB225+AD225+AF225+AH225+AJ225+AL225+AN225+AP225+AR225+AT225+AV225+AX225+AZ225+BB225+BD225+BF225+BH225+BJ225+BL225+BN225+BP225+BR225+BT225+BV225+BX225+BZ225+CB225+CD225+CF225+CH225+CJ225+CL225+CN225</f>
        <v>86.77</v>
      </c>
    </row>
    <row r="226" customFormat="false" ht="45" hidden="false" customHeight="true" outlineLevel="0" collapsed="false">
      <c r="A226" s="7" t="n">
        <v>114</v>
      </c>
      <c r="B226" s="21" t="s">
        <v>889</v>
      </c>
      <c r="C226" s="42" t="s">
        <v>98</v>
      </c>
      <c r="D226" s="42" t="s">
        <v>99</v>
      </c>
      <c r="E226" s="21" t="s">
        <v>59</v>
      </c>
      <c r="F226" s="21" t="s">
        <v>100</v>
      </c>
      <c r="G226" s="22"/>
      <c r="H226" s="23" t="n">
        <v>17</v>
      </c>
      <c r="I226" s="22" t="n">
        <v>0</v>
      </c>
      <c r="J226" s="23" t="n">
        <v>0</v>
      </c>
      <c r="K226" s="50"/>
      <c r="L226" s="50"/>
      <c r="M226" s="50"/>
      <c r="N226" s="50"/>
      <c r="O226" s="50"/>
      <c r="P226" s="50"/>
      <c r="Q226" s="50"/>
      <c r="R226" s="50"/>
      <c r="S226" s="22" t="n">
        <v>1</v>
      </c>
      <c r="T226" s="23" t="n">
        <v>10</v>
      </c>
      <c r="U226" s="22" t="n">
        <v>0</v>
      </c>
      <c r="V226" s="23" t="n">
        <f aca="false">U226*2</f>
        <v>0</v>
      </c>
      <c r="W226" s="50"/>
      <c r="X226" s="50"/>
      <c r="Y226" s="50"/>
      <c r="Z226" s="50"/>
      <c r="AA226" s="12" t="n">
        <v>0.803</v>
      </c>
      <c r="AB226" s="11" t="n">
        <f aca="false">IF(AA226&lt;51%,0,IF(AA226&lt;61%,5,IF(AA226&lt;71%,7,9)))</f>
        <v>9</v>
      </c>
      <c r="AC226" s="24" t="n">
        <v>1</v>
      </c>
      <c r="AD226" s="23" t="n">
        <v>10</v>
      </c>
      <c r="AE226" s="51"/>
      <c r="AF226" s="11"/>
      <c r="AG226" s="51"/>
      <c r="AH226" s="11"/>
      <c r="AI226" s="12" t="n">
        <v>1</v>
      </c>
      <c r="AJ226" s="11" t="n">
        <f aca="false">IF(AI226&lt;100%,0,5)</f>
        <v>5</v>
      </c>
      <c r="AK226" s="22"/>
      <c r="AL226" s="23"/>
      <c r="AM226" s="51"/>
      <c r="AN226" s="11" t="n">
        <v>26.6</v>
      </c>
      <c r="AO226" s="51"/>
      <c r="AP226" s="11" t="n">
        <v>5.33</v>
      </c>
      <c r="AQ226" s="51"/>
      <c r="AR226" s="11"/>
      <c r="AS226" s="22" t="n">
        <v>0</v>
      </c>
      <c r="AT226" s="23" t="n">
        <v>0</v>
      </c>
      <c r="AU226" s="22" t="n">
        <v>0</v>
      </c>
      <c r="AV226" s="23" t="n">
        <v>0</v>
      </c>
      <c r="AW226" s="22"/>
      <c r="AX226" s="23"/>
      <c r="AY226" s="22"/>
      <c r="AZ226" s="23"/>
      <c r="BA226" s="22"/>
      <c r="BB226" s="23"/>
      <c r="BC226" s="22"/>
      <c r="BD226" s="23"/>
      <c r="BE226" s="22" t="n">
        <v>4</v>
      </c>
      <c r="BF226" s="23" t="n">
        <f aca="false">BE226*1</f>
        <v>4</v>
      </c>
      <c r="BG226" s="22" t="n">
        <v>0</v>
      </c>
      <c r="BH226" s="23" t="n">
        <f aca="false">BG226*1</f>
        <v>0</v>
      </c>
      <c r="BI226" s="22" t="n">
        <v>0</v>
      </c>
      <c r="BJ226" s="23" t="n">
        <f aca="false">BI226*2</f>
        <v>0</v>
      </c>
      <c r="BK226" s="22" t="n">
        <v>13</v>
      </c>
      <c r="BL226" s="23" t="n">
        <f aca="false">BK226*0.5</f>
        <v>6.5</v>
      </c>
      <c r="BM226" s="22" t="n">
        <v>0</v>
      </c>
      <c r="BN226" s="23" t="n">
        <v>0</v>
      </c>
      <c r="BO226" s="22"/>
      <c r="BP226" s="52"/>
      <c r="BQ226" s="22"/>
      <c r="BR226" s="52"/>
      <c r="BS226" s="22"/>
      <c r="BT226" s="23"/>
      <c r="BU226" s="22"/>
      <c r="BV226" s="52"/>
      <c r="BW226" s="59"/>
      <c r="BX226" s="23" t="n">
        <v>2</v>
      </c>
      <c r="BY226" s="55"/>
      <c r="BZ226" s="23" t="n">
        <v>6</v>
      </c>
      <c r="CA226" s="22"/>
      <c r="CB226" s="23" t="n">
        <v>1</v>
      </c>
      <c r="CC226" s="22"/>
      <c r="CD226" s="52"/>
      <c r="CE226" s="22"/>
      <c r="CF226" s="52"/>
      <c r="CG226" s="22"/>
      <c r="CH226" s="23"/>
      <c r="CI226" s="22" t="n">
        <v>0</v>
      </c>
      <c r="CJ226" s="53" t="n">
        <f aca="false">CI226</f>
        <v>0</v>
      </c>
      <c r="CK226" s="22"/>
      <c r="CL226" s="52"/>
      <c r="CM226" s="22" t="n">
        <v>0</v>
      </c>
      <c r="CN226" s="53" t="n">
        <f aca="false">CM226</f>
        <v>0</v>
      </c>
      <c r="CO226" s="26" t="n">
        <f aca="false">H226+J226+L226+N226+P226+R226+T226+V226+X226+Z226+AB226+AD226+AF226+AH226+AJ226+AL226+AN226+AP226+AR226+AT226+AV226+AX226+AZ226+BB226+BD226+BF226+BH226+BJ226+BL226+BN226+BP226+BR226+BT226+BV226+BX226+BZ226+CB226+CD226+CF226+CH226+CJ226+CL226+CN226</f>
        <v>102.43</v>
      </c>
    </row>
    <row r="227" customFormat="false" ht="45" hidden="false" customHeight="true" outlineLevel="0" collapsed="false">
      <c r="A227" s="7" t="n">
        <v>49</v>
      </c>
      <c r="B227" s="21" t="s">
        <v>890</v>
      </c>
      <c r="C227" s="42" t="s">
        <v>891</v>
      </c>
      <c r="D227" s="42" t="s">
        <v>892</v>
      </c>
      <c r="E227" s="21" t="s">
        <v>68</v>
      </c>
      <c r="F227" s="21" t="s">
        <v>74</v>
      </c>
      <c r="G227" s="22" t="n">
        <v>0</v>
      </c>
      <c r="H227" s="23" t="n">
        <v>0</v>
      </c>
      <c r="I227" s="22"/>
      <c r="J227" s="23" t="n">
        <v>3</v>
      </c>
      <c r="K227" s="50"/>
      <c r="L227" s="57"/>
      <c r="M227" s="50"/>
      <c r="N227" s="57"/>
      <c r="O227" s="50"/>
      <c r="P227" s="50"/>
      <c r="Q227" s="50"/>
      <c r="R227" s="50"/>
      <c r="S227" s="22" t="n">
        <v>0</v>
      </c>
      <c r="T227" s="23" t="n">
        <v>0</v>
      </c>
      <c r="U227" s="22" t="n">
        <v>0</v>
      </c>
      <c r="V227" s="23" t="n">
        <f aca="false">U227*2</f>
        <v>0</v>
      </c>
      <c r="W227" s="50"/>
      <c r="X227" s="50"/>
      <c r="Y227" s="50"/>
      <c r="Z227" s="50"/>
      <c r="AA227" s="12" t="n">
        <v>0.68</v>
      </c>
      <c r="AB227" s="11" t="n">
        <f aca="false">IF(AA227&lt;51%,0,IF(AA227&lt;61%,5,IF(AA227&lt;71%,7,9)))</f>
        <v>7</v>
      </c>
      <c r="AC227" s="24" t="n">
        <v>1</v>
      </c>
      <c r="AD227" s="23" t="n">
        <v>10</v>
      </c>
      <c r="AE227" s="51" t="s">
        <v>893</v>
      </c>
      <c r="AF227" s="11" t="n">
        <v>23.8</v>
      </c>
      <c r="AG227" s="51"/>
      <c r="AH227" s="11"/>
      <c r="AI227" s="12" t="n">
        <v>0</v>
      </c>
      <c r="AJ227" s="11" t="n">
        <f aca="false">IF(AI227&lt;100%,0,5)</f>
        <v>0</v>
      </c>
      <c r="AK227" s="22"/>
      <c r="AL227" s="23"/>
      <c r="AM227" s="51"/>
      <c r="AN227" s="11"/>
      <c r="AO227" s="51"/>
      <c r="AP227" s="11"/>
      <c r="AQ227" s="51"/>
      <c r="AR227" s="11"/>
      <c r="AS227" s="22" t="n">
        <v>0</v>
      </c>
      <c r="AT227" s="23" t="n">
        <v>0</v>
      </c>
      <c r="AU227" s="22" t="n">
        <v>0</v>
      </c>
      <c r="AV227" s="23"/>
      <c r="AW227" s="22"/>
      <c r="AX227" s="23"/>
      <c r="AY227" s="22"/>
      <c r="AZ227" s="23"/>
      <c r="BA227" s="22"/>
      <c r="BB227" s="23"/>
      <c r="BC227" s="22"/>
      <c r="BD227" s="23"/>
      <c r="BE227" s="22" t="n">
        <v>0</v>
      </c>
      <c r="BF227" s="23" t="n">
        <f aca="false">BE227*1</f>
        <v>0</v>
      </c>
      <c r="BG227" s="22" t="n">
        <v>0</v>
      </c>
      <c r="BH227" s="23" t="n">
        <f aca="false">BG227*1</f>
        <v>0</v>
      </c>
      <c r="BI227" s="22" t="n">
        <v>0</v>
      </c>
      <c r="BJ227" s="23" t="n">
        <f aca="false">BI227*2</f>
        <v>0</v>
      </c>
      <c r="BK227" s="22" t="n">
        <v>0</v>
      </c>
      <c r="BL227" s="23" t="n">
        <f aca="false">BK227*0.5</f>
        <v>0</v>
      </c>
      <c r="BM227" s="22" t="n">
        <v>0</v>
      </c>
      <c r="BN227" s="23" t="n">
        <v>0</v>
      </c>
      <c r="BO227" s="22"/>
      <c r="BP227" s="52"/>
      <c r="BQ227" s="22"/>
      <c r="BR227" s="52"/>
      <c r="BS227" s="22"/>
      <c r="BT227" s="23"/>
      <c r="BU227" s="22"/>
      <c r="BV227" s="52"/>
      <c r="BW227" s="22"/>
      <c r="BX227" s="23"/>
      <c r="BY227" s="22"/>
      <c r="BZ227" s="23"/>
      <c r="CA227" s="22"/>
      <c r="CB227" s="23"/>
      <c r="CC227" s="22"/>
      <c r="CD227" s="52"/>
      <c r="CE227" s="22"/>
      <c r="CF227" s="52"/>
      <c r="CG227" s="22"/>
      <c r="CH227" s="23"/>
      <c r="CI227" s="22" t="n">
        <v>0</v>
      </c>
      <c r="CJ227" s="53" t="n">
        <f aca="false">CI227</f>
        <v>0</v>
      </c>
      <c r="CK227" s="22"/>
      <c r="CL227" s="52"/>
      <c r="CM227" s="22" t="n">
        <v>0</v>
      </c>
      <c r="CN227" s="53" t="n">
        <f aca="false">CM227</f>
        <v>0</v>
      </c>
      <c r="CO227" s="26" t="n">
        <f aca="false">H227+J227+L227+N227+P227+R227+T227+V227+X227+Z227+AB227+AD227+AF227+AH227+AJ227+AL227+AN227+AP227+AR227+AT227+AV227+AX227+AZ227+BB227+BD227+BF227+BH227+BJ227+BL227+BN227+BP227+BR227+BT227+BV227+BX227+BZ227+CB227+CD227+CF227+CH227+CJ227+CL227+CN227</f>
        <v>43.8</v>
      </c>
    </row>
    <row r="228" customFormat="false" ht="45" hidden="false" customHeight="true" outlineLevel="0" collapsed="false">
      <c r="A228" s="7" t="n">
        <v>52</v>
      </c>
      <c r="B228" s="21" t="s">
        <v>894</v>
      </c>
      <c r="C228" s="42" t="s">
        <v>895</v>
      </c>
      <c r="D228" s="42" t="s">
        <v>896</v>
      </c>
      <c r="E228" s="21" t="s">
        <v>68</v>
      </c>
      <c r="F228" s="21" t="s">
        <v>74</v>
      </c>
      <c r="G228" s="22" t="n">
        <v>0</v>
      </c>
      <c r="H228" s="23" t="n">
        <v>0</v>
      </c>
      <c r="I228" s="22" t="n">
        <v>0</v>
      </c>
      <c r="J228" s="23" t="n">
        <v>3</v>
      </c>
      <c r="K228" s="50"/>
      <c r="L228" s="57"/>
      <c r="M228" s="50"/>
      <c r="N228" s="57"/>
      <c r="O228" s="50"/>
      <c r="P228" s="50"/>
      <c r="Q228" s="50"/>
      <c r="R228" s="50"/>
      <c r="S228" s="22" t="n">
        <v>0</v>
      </c>
      <c r="T228" s="23" t="n">
        <v>0</v>
      </c>
      <c r="U228" s="22" t="n">
        <v>0</v>
      </c>
      <c r="V228" s="23" t="n">
        <f aca="false">U228*2</f>
        <v>0</v>
      </c>
      <c r="W228" s="50"/>
      <c r="X228" s="50"/>
      <c r="Y228" s="50"/>
      <c r="Z228" s="50"/>
      <c r="AA228" s="12" t="n">
        <v>0.85</v>
      </c>
      <c r="AB228" s="11" t="n">
        <f aca="false">IF(AA228&lt;51%,0,IF(AA228&lt;61%,5,IF(AA228&lt;71%,7,9)))</f>
        <v>9</v>
      </c>
      <c r="AC228" s="24" t="n">
        <v>1</v>
      </c>
      <c r="AD228" s="23" t="n">
        <v>10</v>
      </c>
      <c r="AE228" s="51" t="s">
        <v>621</v>
      </c>
      <c r="AF228" s="11" t="n">
        <v>2.93</v>
      </c>
      <c r="AG228" s="51"/>
      <c r="AH228" s="11"/>
      <c r="AI228" s="12" t="n">
        <v>0</v>
      </c>
      <c r="AJ228" s="11" t="n">
        <f aca="false">IF(AI228&lt;100%,0,5)</f>
        <v>0</v>
      </c>
      <c r="AK228" s="22"/>
      <c r="AL228" s="23"/>
      <c r="AM228" s="51"/>
      <c r="AN228" s="11"/>
      <c r="AO228" s="51"/>
      <c r="AP228" s="11" t="n">
        <v>1</v>
      </c>
      <c r="AQ228" s="51"/>
      <c r="AR228" s="11"/>
      <c r="AS228" s="22" t="n">
        <v>0</v>
      </c>
      <c r="AT228" s="23" t="n">
        <v>0</v>
      </c>
      <c r="AU228" s="22" t="n">
        <v>0</v>
      </c>
      <c r="AV228" s="23"/>
      <c r="AW228" s="22"/>
      <c r="AX228" s="23"/>
      <c r="AY228" s="22"/>
      <c r="AZ228" s="23"/>
      <c r="BA228" s="22"/>
      <c r="BB228" s="23"/>
      <c r="BC228" s="22"/>
      <c r="BD228" s="23"/>
      <c r="BE228" s="22" t="n">
        <v>0</v>
      </c>
      <c r="BF228" s="23" t="n">
        <f aca="false">BE228*1</f>
        <v>0</v>
      </c>
      <c r="BG228" s="22" t="n">
        <v>0</v>
      </c>
      <c r="BH228" s="23" t="n">
        <f aca="false">BG228*1</f>
        <v>0</v>
      </c>
      <c r="BI228" s="22" t="n">
        <v>0</v>
      </c>
      <c r="BJ228" s="23" t="n">
        <f aca="false">BI228*2</f>
        <v>0</v>
      </c>
      <c r="BK228" s="22" t="n">
        <v>0</v>
      </c>
      <c r="BL228" s="23" t="n">
        <f aca="false">BK228*0.5</f>
        <v>0</v>
      </c>
      <c r="BM228" s="22" t="n">
        <v>0</v>
      </c>
      <c r="BN228" s="23" t="n">
        <v>0</v>
      </c>
      <c r="BO228" s="22"/>
      <c r="BP228" s="52"/>
      <c r="BQ228" s="22"/>
      <c r="BR228" s="52"/>
      <c r="BS228" s="22"/>
      <c r="BT228" s="23"/>
      <c r="BU228" s="22"/>
      <c r="BV228" s="52"/>
      <c r="BW228" s="22"/>
      <c r="BX228" s="23"/>
      <c r="BY228" s="22"/>
      <c r="BZ228" s="23"/>
      <c r="CA228" s="22"/>
      <c r="CB228" s="23"/>
      <c r="CC228" s="22"/>
      <c r="CD228" s="52"/>
      <c r="CE228" s="22"/>
      <c r="CF228" s="52"/>
      <c r="CG228" s="22"/>
      <c r="CH228" s="23"/>
      <c r="CI228" s="22" t="n">
        <v>0</v>
      </c>
      <c r="CJ228" s="53" t="n">
        <f aca="false">CI228</f>
        <v>0</v>
      </c>
      <c r="CK228" s="22"/>
      <c r="CL228" s="52"/>
      <c r="CM228" s="22" t="n">
        <v>0</v>
      </c>
      <c r="CN228" s="53" t="n">
        <f aca="false">CM228</f>
        <v>0</v>
      </c>
      <c r="CO228" s="26" t="n">
        <f aca="false">H228+J228+L228+N228+P228+R228+T228+V228+X228+Z228+AB228+AD228+AF228+AH228+AJ228+AL228+AN228+AP228+AR228+AT228+AV228+AX228+AZ228+BB228+BD228+BF228+BH228+BJ228+BL228+BN228+BP228+BR228+BT228+BV228+BX228+BZ228+CB228+CD228+CF228+CH228+CJ228+CL228+CN228</f>
        <v>25.93</v>
      </c>
    </row>
    <row r="229" customFormat="false" ht="45" hidden="false" customHeight="true" outlineLevel="0" collapsed="false">
      <c r="A229" s="7" t="n">
        <v>194</v>
      </c>
      <c r="B229" s="21" t="s">
        <v>897</v>
      </c>
      <c r="C229" s="42" t="s">
        <v>898</v>
      </c>
      <c r="D229" s="42" t="s">
        <v>899</v>
      </c>
      <c r="E229" s="21" t="s">
        <v>83</v>
      </c>
      <c r="F229" s="21" t="s">
        <v>125</v>
      </c>
      <c r="G229" s="22" t="n">
        <v>0</v>
      </c>
      <c r="H229" s="23" t="n">
        <v>0</v>
      </c>
      <c r="I229" s="22" t="n">
        <v>0</v>
      </c>
      <c r="J229" s="23" t="n">
        <v>0</v>
      </c>
      <c r="K229" s="50"/>
      <c r="L229" s="50"/>
      <c r="M229" s="50"/>
      <c r="N229" s="50"/>
      <c r="O229" s="50"/>
      <c r="P229" s="50"/>
      <c r="Q229" s="50"/>
      <c r="R229" s="50"/>
      <c r="S229" s="22" t="n">
        <v>0</v>
      </c>
      <c r="T229" s="23" t="n">
        <v>0</v>
      </c>
      <c r="U229" s="22" t="n">
        <v>0</v>
      </c>
      <c r="V229" s="23" t="n">
        <f aca="false">U229*2</f>
        <v>0</v>
      </c>
      <c r="W229" s="50"/>
      <c r="X229" s="50"/>
      <c r="Y229" s="50"/>
      <c r="Z229" s="50"/>
      <c r="AA229" s="12" t="n">
        <v>0.736</v>
      </c>
      <c r="AB229" s="11" t="n">
        <f aca="false">IF(AA229&lt;51%,0,IF(AA229&lt;61%,5,IF(AA229&lt;71%,7,9)))</f>
        <v>9</v>
      </c>
      <c r="AC229" s="24" t="n">
        <v>1</v>
      </c>
      <c r="AD229" s="23" t="n">
        <v>10</v>
      </c>
      <c r="AE229" s="51" t="s">
        <v>900</v>
      </c>
      <c r="AF229" s="11" t="n">
        <v>14</v>
      </c>
      <c r="AG229" s="51"/>
      <c r="AH229" s="11"/>
      <c r="AI229" s="12" t="n">
        <v>0</v>
      </c>
      <c r="AJ229" s="11" t="n">
        <f aca="false">IF(AI229&lt;100%,0,5)</f>
        <v>0</v>
      </c>
      <c r="AK229" s="22"/>
      <c r="AL229" s="23"/>
      <c r="AM229" s="51"/>
      <c r="AN229" s="11" t="n">
        <v>40</v>
      </c>
      <c r="AO229" s="51"/>
      <c r="AP229" s="11" t="n">
        <v>4.1</v>
      </c>
      <c r="AQ229" s="51"/>
      <c r="AR229" s="11"/>
      <c r="AS229" s="22" t="n">
        <v>0</v>
      </c>
      <c r="AT229" s="23" t="n">
        <v>0</v>
      </c>
      <c r="AU229" s="22" t="n">
        <v>0</v>
      </c>
      <c r="AV229" s="23"/>
      <c r="AW229" s="22"/>
      <c r="AX229" s="23"/>
      <c r="AY229" s="22"/>
      <c r="AZ229" s="23"/>
      <c r="BA229" s="22"/>
      <c r="BB229" s="23"/>
      <c r="BC229" s="22"/>
      <c r="BD229" s="23"/>
      <c r="BE229" s="22" t="n">
        <v>0</v>
      </c>
      <c r="BF229" s="23" t="n">
        <f aca="false">BE229*1</f>
        <v>0</v>
      </c>
      <c r="BG229" s="22" t="n">
        <v>0</v>
      </c>
      <c r="BH229" s="23" t="n">
        <f aca="false">BG229*1</f>
        <v>0</v>
      </c>
      <c r="BI229" s="22" t="n">
        <v>0</v>
      </c>
      <c r="BJ229" s="23" t="n">
        <f aca="false">BI229*2</f>
        <v>0</v>
      </c>
      <c r="BK229" s="22" t="n">
        <v>0</v>
      </c>
      <c r="BL229" s="23" t="n">
        <f aca="false">BK229*0.5</f>
        <v>0</v>
      </c>
      <c r="BM229" s="22" t="n">
        <v>0</v>
      </c>
      <c r="BN229" s="23" t="n">
        <v>0</v>
      </c>
      <c r="BO229" s="22"/>
      <c r="BP229" s="52"/>
      <c r="BQ229" s="22"/>
      <c r="BR229" s="52"/>
      <c r="BS229" s="22"/>
      <c r="BT229" s="23"/>
      <c r="BU229" s="22"/>
      <c r="BV229" s="52"/>
      <c r="BW229" s="22"/>
      <c r="BX229" s="23"/>
      <c r="BY229" s="22"/>
      <c r="BZ229" s="23"/>
      <c r="CA229" s="22"/>
      <c r="CB229" s="23"/>
      <c r="CC229" s="22"/>
      <c r="CD229" s="52"/>
      <c r="CE229" s="22"/>
      <c r="CF229" s="52"/>
      <c r="CG229" s="22"/>
      <c r="CH229" s="23"/>
      <c r="CI229" s="22" t="n">
        <v>0</v>
      </c>
      <c r="CJ229" s="53" t="n">
        <f aca="false">CI229</f>
        <v>0</v>
      </c>
      <c r="CK229" s="22"/>
      <c r="CL229" s="52"/>
      <c r="CM229" s="22" t="n">
        <v>0</v>
      </c>
      <c r="CN229" s="53" t="n">
        <f aca="false">CM229</f>
        <v>0</v>
      </c>
      <c r="CO229" s="26" t="n">
        <f aca="false">H229+J229+L229+N229+P229+R229+T229+V229+X229+Z229+AB229+AD229+AF229+AH229+AJ229+AL229+AN229+AP229+AR229+AT229+AV229+AX229+AZ229+BB229+BD229+BF229+BH229+BJ229+BL229+BN229+BP229+BR229+BT229+BV229+BX229+BZ229+CB229+CD229+CF229+CH229+CJ229+CL229+CN229</f>
        <v>77.1</v>
      </c>
    </row>
    <row r="230" customFormat="false" ht="45" hidden="false" customHeight="true" outlineLevel="0" collapsed="false">
      <c r="A230" s="7" t="n">
        <v>172</v>
      </c>
      <c r="B230" s="21" t="s">
        <v>901</v>
      </c>
      <c r="C230" s="42" t="s">
        <v>902</v>
      </c>
      <c r="D230" s="42" t="s">
        <v>903</v>
      </c>
      <c r="E230" s="21" t="s">
        <v>59</v>
      </c>
      <c r="F230" s="21" t="s">
        <v>112</v>
      </c>
      <c r="G230" s="22" t="n">
        <v>0</v>
      </c>
      <c r="H230" s="23" t="n">
        <v>0</v>
      </c>
      <c r="I230" s="22" t="n">
        <v>0</v>
      </c>
      <c r="J230" s="23" t="n">
        <v>0</v>
      </c>
      <c r="K230" s="50"/>
      <c r="L230" s="50"/>
      <c r="M230" s="50"/>
      <c r="N230" s="50"/>
      <c r="O230" s="50"/>
      <c r="P230" s="50"/>
      <c r="Q230" s="50"/>
      <c r="R230" s="50"/>
      <c r="S230" s="22" t="n">
        <v>0</v>
      </c>
      <c r="T230" s="23" t="n">
        <v>0</v>
      </c>
      <c r="U230" s="22" t="n">
        <v>0</v>
      </c>
      <c r="V230" s="23" t="n">
        <v>0</v>
      </c>
      <c r="W230" s="50"/>
      <c r="X230" s="50"/>
      <c r="Y230" s="50"/>
      <c r="Z230" s="50"/>
      <c r="AA230" s="12" t="n">
        <v>0.75</v>
      </c>
      <c r="AB230" s="11" t="n">
        <f aca="false">IF(AA230&lt;51%,0,IF(AA230&lt;61%,5,IF(AA230&lt;71%,7,9)))</f>
        <v>9</v>
      </c>
      <c r="AC230" s="56" t="n">
        <v>0</v>
      </c>
      <c r="AD230" s="23" t="n">
        <f aca="false">IF(AC230&lt;51%,0,IF(AC230&lt;61%,5,IF(AC230&lt;71%,7,9)))</f>
        <v>0</v>
      </c>
      <c r="AE230" s="51"/>
      <c r="AF230" s="11"/>
      <c r="AG230" s="51"/>
      <c r="AH230" s="11"/>
      <c r="AI230" s="12" t="n">
        <v>1</v>
      </c>
      <c r="AJ230" s="11" t="n">
        <f aca="false">IF(AI230&lt;100%,0,5)</f>
        <v>5</v>
      </c>
      <c r="AK230" s="22"/>
      <c r="AL230" s="23"/>
      <c r="AM230" s="51"/>
      <c r="AN230" s="11"/>
      <c r="AO230" s="51"/>
      <c r="AP230" s="11"/>
      <c r="AQ230" s="51"/>
      <c r="AR230" s="11"/>
      <c r="AS230" s="22" t="n">
        <v>0</v>
      </c>
      <c r="AT230" s="23" t="n">
        <v>0</v>
      </c>
      <c r="AU230" s="22" t="n">
        <v>0</v>
      </c>
      <c r="AV230" s="23"/>
      <c r="AW230" s="22"/>
      <c r="AX230" s="23"/>
      <c r="AY230" s="22"/>
      <c r="AZ230" s="23"/>
      <c r="BA230" s="22"/>
      <c r="BB230" s="23"/>
      <c r="BC230" s="22"/>
      <c r="BD230" s="23"/>
      <c r="BE230" s="22" t="n">
        <v>0</v>
      </c>
      <c r="BF230" s="23" t="n">
        <f aca="false">BE230*1</f>
        <v>0</v>
      </c>
      <c r="BG230" s="22" t="n">
        <v>0</v>
      </c>
      <c r="BH230" s="23" t="n">
        <f aca="false">BG230*1</f>
        <v>0</v>
      </c>
      <c r="BI230" s="22" t="n">
        <v>0</v>
      </c>
      <c r="BJ230" s="23" t="n">
        <f aca="false">BI230*2</f>
        <v>0</v>
      </c>
      <c r="BK230" s="22" t="n">
        <v>0</v>
      </c>
      <c r="BL230" s="23" t="n">
        <f aca="false">BK230*0.5</f>
        <v>0</v>
      </c>
      <c r="BM230" s="22" t="n">
        <v>0</v>
      </c>
      <c r="BN230" s="23" t="n">
        <v>0</v>
      </c>
      <c r="BO230" s="22"/>
      <c r="BP230" s="52"/>
      <c r="BQ230" s="22"/>
      <c r="BR230" s="52"/>
      <c r="BS230" s="22"/>
      <c r="BT230" s="23"/>
      <c r="BU230" s="22"/>
      <c r="BV230" s="52"/>
      <c r="BW230" s="22"/>
      <c r="BX230" s="23"/>
      <c r="BY230" s="22"/>
      <c r="BZ230" s="23"/>
      <c r="CA230" s="22"/>
      <c r="CB230" s="23"/>
      <c r="CC230" s="22"/>
      <c r="CD230" s="52"/>
      <c r="CE230" s="22"/>
      <c r="CF230" s="52"/>
      <c r="CG230" s="22"/>
      <c r="CH230" s="23"/>
      <c r="CI230" s="22" t="n">
        <v>0</v>
      </c>
      <c r="CJ230" s="53" t="n">
        <f aca="false">CI230</f>
        <v>0</v>
      </c>
      <c r="CK230" s="22"/>
      <c r="CL230" s="52"/>
      <c r="CM230" s="22" t="n">
        <v>0</v>
      </c>
      <c r="CN230" s="53" t="n">
        <f aca="false">CM230</f>
        <v>0</v>
      </c>
      <c r="CO230" s="26" t="n">
        <f aca="false">H230+J230+L230+N230+P230+R230+T230+V230+X230+Z230+AB230+AD230+AF230+AH230+AJ230+AL230+AN230+AP230+AR230+AT230+AV230+AX230+AZ230+BB230+BD230+BF230+BH230+BJ230+BL230+BN230+BP230+BR230+BT230+BV230+BX230+BZ230+CB230+CD230+CF230+CH230+CJ230+CL230+CN230</f>
        <v>14</v>
      </c>
    </row>
    <row r="231" customFormat="false" ht="45" hidden="false" customHeight="true" outlineLevel="0" collapsed="false">
      <c r="A231" s="39" t="n">
        <v>268</v>
      </c>
      <c r="B231" s="21" t="s">
        <v>904</v>
      </c>
      <c r="C231" s="42" t="s">
        <v>905</v>
      </c>
      <c r="D231" s="42" t="s">
        <v>906</v>
      </c>
      <c r="E231" s="21" t="s">
        <v>638</v>
      </c>
      <c r="F231" s="7"/>
      <c r="G231" s="22"/>
      <c r="H231" s="23"/>
      <c r="I231" s="22"/>
      <c r="J231" s="23"/>
      <c r="K231" s="50"/>
      <c r="L231" s="50"/>
      <c r="M231" s="50"/>
      <c r="N231" s="50"/>
      <c r="O231" s="50"/>
      <c r="P231" s="50"/>
      <c r="Q231" s="50"/>
      <c r="R231" s="50"/>
      <c r="S231" s="22"/>
      <c r="T231" s="23"/>
      <c r="U231" s="22"/>
      <c r="V231" s="23"/>
      <c r="W231" s="50"/>
      <c r="X231" s="50"/>
      <c r="Y231" s="50"/>
      <c r="Z231" s="50"/>
      <c r="AA231" s="22"/>
      <c r="AB231" s="23"/>
      <c r="AC231" s="22"/>
      <c r="AD231" s="23"/>
      <c r="AE231" s="22"/>
      <c r="AF231" s="23"/>
      <c r="AG231" s="22"/>
      <c r="AH231" s="23"/>
      <c r="AI231" s="22"/>
      <c r="AJ231" s="23"/>
      <c r="AK231" s="22"/>
      <c r="AL231" s="23"/>
      <c r="AM231" s="51"/>
      <c r="AN231" s="11"/>
      <c r="AO231" s="51"/>
      <c r="AP231" s="11"/>
      <c r="AQ231" s="51"/>
      <c r="AR231" s="11"/>
      <c r="AS231" s="22"/>
      <c r="AT231" s="23"/>
      <c r="AU231" s="22"/>
      <c r="AV231" s="23"/>
      <c r="AW231" s="22"/>
      <c r="AX231" s="23"/>
      <c r="AY231" s="22"/>
      <c r="AZ231" s="23"/>
      <c r="BA231" s="22"/>
      <c r="BB231" s="23"/>
      <c r="BC231" s="22"/>
      <c r="BD231" s="23"/>
      <c r="BE231" s="22"/>
      <c r="BF231" s="23"/>
      <c r="BG231" s="22"/>
      <c r="BH231" s="23"/>
      <c r="BI231" s="22"/>
      <c r="BJ231" s="23"/>
      <c r="BK231" s="22"/>
      <c r="BL231" s="23"/>
      <c r="BM231" s="22" t="n">
        <v>0</v>
      </c>
      <c r="BN231" s="23" t="n">
        <v>0</v>
      </c>
      <c r="BO231" s="22"/>
      <c r="BP231" s="52"/>
      <c r="BQ231" s="22"/>
      <c r="BR231" s="52"/>
      <c r="BS231" s="22"/>
      <c r="BT231" s="23"/>
      <c r="BU231" s="22"/>
      <c r="BV231" s="52"/>
      <c r="BW231" s="22"/>
      <c r="BX231" s="60"/>
      <c r="BY231" s="22"/>
      <c r="BZ231" s="23"/>
      <c r="CA231" s="22"/>
      <c r="CB231" s="23"/>
      <c r="CC231" s="22"/>
      <c r="CD231" s="52"/>
      <c r="CE231" s="22"/>
      <c r="CF231" s="52"/>
      <c r="CG231" s="22"/>
      <c r="CH231" s="60"/>
      <c r="CI231" s="22"/>
      <c r="CJ231" s="64"/>
      <c r="CK231" s="22"/>
      <c r="CL231" s="52"/>
      <c r="CM231" s="22"/>
      <c r="CN231" s="64"/>
      <c r="CO231" s="26" t="n">
        <f aca="false">H231+J231+L231+N231+P231+R231+T231+V231+X231+Z231+AB231+AD231+AF231+AH231+AJ231+AL231+AN231+AP231+AR231+AT231+AV231+AX231+AZ231+BB231+BD231+BF231+BH231+BJ231+BL231+BN231+BP231+BR231+BT231+BV231+BX231+BZ231+CB231+CD231+CF231+CH231+CJ231+CL231+CN231</f>
        <v>0</v>
      </c>
    </row>
    <row r="232" customFormat="false" ht="45" hidden="false" customHeight="true" outlineLevel="0" collapsed="false">
      <c r="A232" s="7" t="n">
        <v>199</v>
      </c>
      <c r="B232" s="21" t="s">
        <v>907</v>
      </c>
      <c r="C232" s="42" t="s">
        <v>908</v>
      </c>
      <c r="D232" s="42" t="s">
        <v>909</v>
      </c>
      <c r="E232" s="21" t="s">
        <v>83</v>
      </c>
      <c r="F232" s="21" t="s">
        <v>125</v>
      </c>
      <c r="G232" s="22" t="n">
        <v>0</v>
      </c>
      <c r="H232" s="23" t="n">
        <v>0</v>
      </c>
      <c r="I232" s="22" t="n">
        <v>0</v>
      </c>
      <c r="J232" s="23" t="n">
        <v>0</v>
      </c>
      <c r="K232" s="50"/>
      <c r="L232" s="50"/>
      <c r="M232" s="50"/>
      <c r="N232" s="50"/>
      <c r="O232" s="50"/>
      <c r="P232" s="50"/>
      <c r="Q232" s="50"/>
      <c r="R232" s="50"/>
      <c r="S232" s="22" t="n">
        <v>0</v>
      </c>
      <c r="T232" s="23" t="n">
        <v>0</v>
      </c>
      <c r="U232" s="22" t="n">
        <v>0</v>
      </c>
      <c r="V232" s="23" t="n">
        <f aca="false">U232*2</f>
        <v>0</v>
      </c>
      <c r="W232" s="50"/>
      <c r="X232" s="50"/>
      <c r="Y232" s="50"/>
      <c r="Z232" s="50"/>
      <c r="AA232" s="12" t="n">
        <v>0.61</v>
      </c>
      <c r="AB232" s="11" t="n">
        <f aca="false">IF(AA232&lt;51%,0,IF(AA232&lt;61%,5,IF(AA232&lt;71%,7,9)))</f>
        <v>7</v>
      </c>
      <c r="AC232" s="24" t="n">
        <v>1</v>
      </c>
      <c r="AD232" s="23" t="n">
        <v>10</v>
      </c>
      <c r="AE232" s="51" t="s">
        <v>900</v>
      </c>
      <c r="AF232" s="11" t="n">
        <v>14</v>
      </c>
      <c r="AG232" s="51"/>
      <c r="AH232" s="11"/>
      <c r="AI232" s="12" t="n">
        <v>0</v>
      </c>
      <c r="AJ232" s="11" t="n">
        <f aca="false">IF(AI232&lt;100%,0,5)</f>
        <v>0</v>
      </c>
      <c r="AK232" s="22"/>
      <c r="AL232" s="23"/>
      <c r="AM232" s="51"/>
      <c r="AN232" s="11"/>
      <c r="AO232" s="51"/>
      <c r="AP232" s="11"/>
      <c r="AQ232" s="51"/>
      <c r="AR232" s="11"/>
      <c r="AS232" s="22" t="n">
        <v>0</v>
      </c>
      <c r="AT232" s="23" t="n">
        <v>0</v>
      </c>
      <c r="AU232" s="22" t="n">
        <v>0</v>
      </c>
      <c r="AV232" s="23"/>
      <c r="AW232" s="22"/>
      <c r="AX232" s="23"/>
      <c r="AY232" s="22"/>
      <c r="AZ232" s="23"/>
      <c r="BA232" s="22"/>
      <c r="BB232" s="23"/>
      <c r="BC232" s="22"/>
      <c r="BD232" s="23"/>
      <c r="BE232" s="22" t="n">
        <v>0</v>
      </c>
      <c r="BF232" s="23" t="n">
        <f aca="false">BE232*1</f>
        <v>0</v>
      </c>
      <c r="BG232" s="22" t="n">
        <v>0</v>
      </c>
      <c r="BH232" s="23" t="n">
        <f aca="false">BG232*1</f>
        <v>0</v>
      </c>
      <c r="BI232" s="22" t="n">
        <v>0</v>
      </c>
      <c r="BJ232" s="23" t="n">
        <f aca="false">BI232*2</f>
        <v>0</v>
      </c>
      <c r="BK232" s="22" t="n">
        <v>0</v>
      </c>
      <c r="BL232" s="23" t="n">
        <f aca="false">BK232*0.5</f>
        <v>0</v>
      </c>
      <c r="BM232" s="22" t="n">
        <v>0</v>
      </c>
      <c r="BN232" s="23" t="n">
        <v>0</v>
      </c>
      <c r="BO232" s="22"/>
      <c r="BP232" s="52"/>
      <c r="BQ232" s="22"/>
      <c r="BR232" s="52"/>
      <c r="BS232" s="22"/>
      <c r="BT232" s="23"/>
      <c r="BU232" s="22"/>
      <c r="BV232" s="52"/>
      <c r="BW232" s="22"/>
      <c r="BX232" s="23"/>
      <c r="BY232" s="22"/>
      <c r="BZ232" s="23"/>
      <c r="CA232" s="22"/>
      <c r="CB232" s="23"/>
      <c r="CC232" s="22"/>
      <c r="CD232" s="52"/>
      <c r="CE232" s="22"/>
      <c r="CF232" s="52"/>
      <c r="CG232" s="22"/>
      <c r="CH232" s="23"/>
      <c r="CI232" s="22" t="n">
        <v>0</v>
      </c>
      <c r="CJ232" s="53" t="n">
        <f aca="false">CI232</f>
        <v>0</v>
      </c>
      <c r="CK232" s="22"/>
      <c r="CL232" s="52"/>
      <c r="CM232" s="22" t="n">
        <v>0</v>
      </c>
      <c r="CN232" s="53" t="n">
        <f aca="false">CM232</f>
        <v>0</v>
      </c>
      <c r="CO232" s="26" t="n">
        <f aca="false">H232+J232+L232+N232+P232+R232+T232+V232+X232+Z232+AB232+AD232+AF232+AH232+AJ232+AL232+AN232+AP232+AR232+AT232+AV232+AX232+AZ232+BB232+BD232+BF232+BH232+BJ232+BL232+BN232+BP232+BR232+BT232+BV232+BX232+BZ232+CB232+CD232+CF232+CH232+CJ232+CL232+CN232</f>
        <v>31</v>
      </c>
    </row>
    <row r="233" customFormat="false" ht="45" hidden="false" customHeight="true" outlineLevel="0" collapsed="false">
      <c r="A233" s="39" t="n">
        <v>275</v>
      </c>
      <c r="B233" s="27" t="s">
        <v>910</v>
      </c>
      <c r="C233" s="42"/>
      <c r="D233" s="42"/>
      <c r="E233" s="21" t="s">
        <v>638</v>
      </c>
      <c r="F233" s="7"/>
      <c r="G233" s="22"/>
      <c r="H233" s="23"/>
      <c r="I233" s="22"/>
      <c r="J233" s="23"/>
      <c r="K233" s="50"/>
      <c r="L233" s="50"/>
      <c r="M233" s="50"/>
      <c r="N233" s="50"/>
      <c r="O233" s="50"/>
      <c r="P233" s="50"/>
      <c r="Q233" s="50"/>
      <c r="R233" s="50"/>
      <c r="S233" s="22"/>
      <c r="T233" s="23"/>
      <c r="U233" s="22"/>
      <c r="V233" s="23"/>
      <c r="W233" s="50"/>
      <c r="X233" s="50"/>
      <c r="Y233" s="50"/>
      <c r="Z233" s="50"/>
      <c r="AA233" s="22"/>
      <c r="AB233" s="23"/>
      <c r="AC233" s="22"/>
      <c r="AD233" s="23"/>
      <c r="AE233" s="22"/>
      <c r="AF233" s="23"/>
      <c r="AG233" s="22"/>
      <c r="AH233" s="23"/>
      <c r="AI233" s="22"/>
      <c r="AJ233" s="23"/>
      <c r="AK233" s="22"/>
      <c r="AL233" s="23"/>
      <c r="AM233" s="22"/>
      <c r="AN233" s="23"/>
      <c r="AO233" s="22"/>
      <c r="AP233" s="23" t="n">
        <v>2</v>
      </c>
      <c r="AQ233" s="22"/>
      <c r="AR233" s="23"/>
      <c r="AS233" s="22"/>
      <c r="AT233" s="23"/>
      <c r="AU233" s="22"/>
      <c r="AV233" s="23"/>
      <c r="AW233" s="22"/>
      <c r="AX233" s="23"/>
      <c r="AY233" s="22"/>
      <c r="AZ233" s="23"/>
      <c r="BA233" s="22"/>
      <c r="BB233" s="23"/>
      <c r="BC233" s="22"/>
      <c r="BD233" s="23"/>
      <c r="BE233" s="22"/>
      <c r="BF233" s="23"/>
      <c r="BG233" s="22"/>
      <c r="BH233" s="23"/>
      <c r="BI233" s="22"/>
      <c r="BJ233" s="23"/>
      <c r="BK233" s="22"/>
      <c r="BL233" s="23"/>
      <c r="BM233" s="22" t="n">
        <v>0</v>
      </c>
      <c r="BN233" s="23" t="n">
        <v>0</v>
      </c>
      <c r="BO233" s="22"/>
      <c r="BP233" s="52"/>
      <c r="BQ233" s="22"/>
      <c r="BR233" s="52"/>
      <c r="BS233" s="22"/>
      <c r="BT233" s="23" t="n">
        <v>28</v>
      </c>
      <c r="BU233" s="22"/>
      <c r="BV233" s="52"/>
      <c r="BW233" s="22"/>
      <c r="BX233" s="60"/>
      <c r="BY233" s="22"/>
      <c r="BZ233" s="23"/>
      <c r="CA233" s="22"/>
      <c r="CB233" s="23"/>
      <c r="CC233" s="22"/>
      <c r="CD233" s="52"/>
      <c r="CE233" s="22"/>
      <c r="CF233" s="52"/>
      <c r="CG233" s="22"/>
      <c r="CH233" s="60"/>
      <c r="CI233" s="22"/>
      <c r="CJ233" s="64"/>
      <c r="CK233" s="22"/>
      <c r="CL233" s="52"/>
      <c r="CM233" s="22"/>
      <c r="CN233" s="64"/>
      <c r="CO233" s="26" t="n">
        <f aca="false">H233+J233+L233+N233+P233+R233+T233+V233+X233+Z233+AB233+AD233+AF233+AH233+AJ233+AL233+AN233+AP233+AR233+AT233+AV233+AX233+AZ233+BB233+BD233+BF233+BH233+BJ233+BL233+BN233+BP233+BR233+BT233+BV233+BX233+BZ233+CB233+CD233+CF233+CH233+CJ233+CL233+CN233</f>
        <v>30</v>
      </c>
    </row>
    <row r="234" customFormat="false" ht="45" hidden="false" customHeight="true" outlineLevel="0" collapsed="false">
      <c r="A234" s="7" t="n">
        <v>91</v>
      </c>
      <c r="B234" s="21" t="s">
        <v>911</v>
      </c>
      <c r="C234" s="42" t="s">
        <v>912</v>
      </c>
      <c r="D234" s="42" t="s">
        <v>913</v>
      </c>
      <c r="E234" s="21" t="s">
        <v>68</v>
      </c>
      <c r="F234" s="21" t="s">
        <v>92</v>
      </c>
      <c r="G234" s="22" t="n">
        <v>0</v>
      </c>
      <c r="H234" s="23" t="n">
        <v>0</v>
      </c>
      <c r="I234" s="22"/>
      <c r="J234" s="23" t="n">
        <v>29</v>
      </c>
      <c r="K234" s="50"/>
      <c r="L234" s="57"/>
      <c r="M234" s="50"/>
      <c r="N234" s="57"/>
      <c r="O234" s="50"/>
      <c r="P234" s="50"/>
      <c r="Q234" s="50"/>
      <c r="R234" s="50"/>
      <c r="S234" s="22" t="n">
        <v>0</v>
      </c>
      <c r="T234" s="23" t="n">
        <v>0</v>
      </c>
      <c r="U234" s="22" t="n">
        <v>2</v>
      </c>
      <c r="V234" s="23" t="n">
        <f aca="false">U234*2</f>
        <v>4</v>
      </c>
      <c r="W234" s="50"/>
      <c r="X234" s="50"/>
      <c r="Y234" s="50"/>
      <c r="Z234" s="50"/>
      <c r="AA234" s="12" t="n">
        <v>0.78</v>
      </c>
      <c r="AB234" s="11" t="n">
        <f aca="false">IF(AA234&lt;51%,0,IF(AA234&lt;61%,5,IF(AA234&lt;71%,7,9)))</f>
        <v>9</v>
      </c>
      <c r="AC234" s="24" t="n">
        <v>1</v>
      </c>
      <c r="AD234" s="54" t="n">
        <v>10</v>
      </c>
      <c r="AE234" s="51"/>
      <c r="AF234" s="11"/>
      <c r="AG234" s="51"/>
      <c r="AH234" s="11"/>
      <c r="AI234" s="12" t="n">
        <v>0</v>
      </c>
      <c r="AJ234" s="11" t="n">
        <f aca="false">IF(AI234&lt;100%,0,5)</f>
        <v>0</v>
      </c>
      <c r="AK234" s="22"/>
      <c r="AL234" s="23"/>
      <c r="AM234" s="51"/>
      <c r="AN234" s="11"/>
      <c r="AO234" s="51"/>
      <c r="AP234" s="11"/>
      <c r="AQ234" s="51"/>
      <c r="AR234" s="11"/>
      <c r="AS234" s="22" t="n">
        <v>0</v>
      </c>
      <c r="AT234" s="23" t="n">
        <v>0</v>
      </c>
      <c r="AU234" s="22" t="n">
        <v>0</v>
      </c>
      <c r="AV234" s="23"/>
      <c r="AW234" s="22"/>
      <c r="AX234" s="23"/>
      <c r="AY234" s="22"/>
      <c r="AZ234" s="23"/>
      <c r="BA234" s="22"/>
      <c r="BB234" s="23"/>
      <c r="BC234" s="22"/>
      <c r="BD234" s="23"/>
      <c r="BE234" s="22" t="n">
        <v>0</v>
      </c>
      <c r="BF234" s="23" t="n">
        <f aca="false">BE234*1</f>
        <v>0</v>
      </c>
      <c r="BG234" s="22" t="n">
        <v>0</v>
      </c>
      <c r="BH234" s="23" t="n">
        <f aca="false">BG234*1</f>
        <v>0</v>
      </c>
      <c r="BI234" s="22" t="n">
        <v>0</v>
      </c>
      <c r="BJ234" s="23" t="n">
        <f aca="false">BI234*2</f>
        <v>0</v>
      </c>
      <c r="BK234" s="22" t="n">
        <v>0</v>
      </c>
      <c r="BL234" s="23" t="n">
        <f aca="false">BK234*0.5</f>
        <v>0</v>
      </c>
      <c r="BM234" s="22" t="n">
        <v>0</v>
      </c>
      <c r="BN234" s="23" t="n">
        <v>0</v>
      </c>
      <c r="BO234" s="22"/>
      <c r="BP234" s="52"/>
      <c r="BQ234" s="22"/>
      <c r="BR234" s="52"/>
      <c r="BS234" s="22"/>
      <c r="BT234" s="23"/>
      <c r="BU234" s="22"/>
      <c r="BV234" s="52"/>
      <c r="BW234" s="22"/>
      <c r="BX234" s="23"/>
      <c r="BY234" s="22"/>
      <c r="BZ234" s="23"/>
      <c r="CA234" s="22"/>
      <c r="CB234" s="23"/>
      <c r="CC234" s="22"/>
      <c r="CD234" s="52"/>
      <c r="CE234" s="22"/>
      <c r="CF234" s="52"/>
      <c r="CG234" s="22"/>
      <c r="CH234" s="23"/>
      <c r="CI234" s="22" t="n">
        <v>0</v>
      </c>
      <c r="CJ234" s="53" t="n">
        <f aca="false">CI234</f>
        <v>0</v>
      </c>
      <c r="CK234" s="22"/>
      <c r="CL234" s="52"/>
      <c r="CM234" s="22" t="n">
        <v>0</v>
      </c>
      <c r="CN234" s="53" t="n">
        <f aca="false">CM234</f>
        <v>0</v>
      </c>
      <c r="CO234" s="26" t="n">
        <f aca="false">H234+J234+L234+N234+P234+R234+T234+V234+X234+Z234+AB234+AD234+AF234+AH234+AJ234+AL234+AN234+AP234+AR234+AT234+AV234+AX234+AZ234+BB234+BD234+BF234+BH234+BJ234+BL234+BN234+BP234+BR234+BT234+BV234+BX234+BZ234+CB234+CD234+CF234+CH234+CJ234+CL234+CN234</f>
        <v>52</v>
      </c>
    </row>
    <row r="235" customFormat="false" ht="45" hidden="false" customHeight="true" outlineLevel="0" collapsed="false">
      <c r="A235" s="7" t="n">
        <v>167</v>
      </c>
      <c r="B235" s="21" t="s">
        <v>914</v>
      </c>
      <c r="C235" s="42" t="s">
        <v>915</v>
      </c>
      <c r="D235" s="42" t="s">
        <v>916</v>
      </c>
      <c r="E235" s="21" t="s">
        <v>59</v>
      </c>
      <c r="F235" s="21" t="s">
        <v>112</v>
      </c>
      <c r="G235" s="22" t="n">
        <v>0</v>
      </c>
      <c r="H235" s="23" t="n">
        <v>0</v>
      </c>
      <c r="I235" s="22"/>
      <c r="J235" s="23" t="n">
        <v>2</v>
      </c>
      <c r="K235" s="50"/>
      <c r="L235" s="50"/>
      <c r="M235" s="50"/>
      <c r="N235" s="50"/>
      <c r="O235" s="50"/>
      <c r="P235" s="50"/>
      <c r="Q235" s="50"/>
      <c r="R235" s="50"/>
      <c r="S235" s="22" t="n">
        <v>0</v>
      </c>
      <c r="T235" s="23" t="n">
        <v>0</v>
      </c>
      <c r="U235" s="22" t="n">
        <v>0</v>
      </c>
      <c r="V235" s="23" t="n">
        <f aca="false">U235*2</f>
        <v>0</v>
      </c>
      <c r="W235" s="50"/>
      <c r="X235" s="50"/>
      <c r="Y235" s="50"/>
      <c r="Z235" s="50"/>
      <c r="AA235" s="12" t="n">
        <v>0.8485</v>
      </c>
      <c r="AB235" s="11" t="n">
        <f aca="false">IF(AA235&lt;51%,0,IF(AA235&lt;61%,5,IF(AA235&lt;71%,7,9)))</f>
        <v>9</v>
      </c>
      <c r="AC235" s="24" t="n">
        <v>1</v>
      </c>
      <c r="AD235" s="54" t="n">
        <v>10</v>
      </c>
      <c r="AE235" s="51"/>
      <c r="AF235" s="11"/>
      <c r="AG235" s="51" t="s">
        <v>917</v>
      </c>
      <c r="AH235" s="11" t="n">
        <v>3.68</v>
      </c>
      <c r="AI235" s="12" t="n">
        <v>1</v>
      </c>
      <c r="AJ235" s="11" t="n">
        <f aca="false">IF(AI235&lt;100%,0,5)</f>
        <v>5</v>
      </c>
      <c r="AK235" s="22"/>
      <c r="AL235" s="23"/>
      <c r="AM235" s="51"/>
      <c r="AN235" s="11"/>
      <c r="AO235" s="51"/>
      <c r="AP235" s="11"/>
      <c r="AQ235" s="51"/>
      <c r="AR235" s="11"/>
      <c r="AS235" s="22" t="n">
        <v>0</v>
      </c>
      <c r="AT235" s="23" t="n">
        <v>0</v>
      </c>
      <c r="AU235" s="22" t="n">
        <v>0</v>
      </c>
      <c r="AV235" s="23" t="n">
        <v>0</v>
      </c>
      <c r="AW235" s="22"/>
      <c r="AX235" s="23"/>
      <c r="AY235" s="22"/>
      <c r="AZ235" s="23"/>
      <c r="BA235" s="22"/>
      <c r="BB235" s="23"/>
      <c r="BC235" s="22"/>
      <c r="BD235" s="23"/>
      <c r="BE235" s="22" t="n">
        <v>0</v>
      </c>
      <c r="BF235" s="23" t="n">
        <f aca="false">BE235*1</f>
        <v>0</v>
      </c>
      <c r="BG235" s="22" t="n">
        <v>0</v>
      </c>
      <c r="BH235" s="23" t="n">
        <f aca="false">BG235*1</f>
        <v>0</v>
      </c>
      <c r="BI235" s="22" t="n">
        <v>0</v>
      </c>
      <c r="BJ235" s="23" t="n">
        <f aca="false">BI235*2</f>
        <v>0</v>
      </c>
      <c r="BK235" s="22" t="n">
        <v>0</v>
      </c>
      <c r="BL235" s="23" t="n">
        <f aca="false">BK235*0.5</f>
        <v>0</v>
      </c>
      <c r="BM235" s="22" t="n">
        <v>0</v>
      </c>
      <c r="BN235" s="23" t="n">
        <v>0</v>
      </c>
      <c r="BO235" s="22"/>
      <c r="BP235" s="52"/>
      <c r="BQ235" s="22"/>
      <c r="BR235" s="52"/>
      <c r="BS235" s="22"/>
      <c r="BT235" s="23"/>
      <c r="BU235" s="22"/>
      <c r="BV235" s="52"/>
      <c r="BW235" s="22"/>
      <c r="BX235" s="23"/>
      <c r="BY235" s="22"/>
      <c r="BZ235" s="23"/>
      <c r="CA235" s="22"/>
      <c r="CB235" s="23"/>
      <c r="CC235" s="22"/>
      <c r="CD235" s="52"/>
      <c r="CE235" s="22"/>
      <c r="CF235" s="52"/>
      <c r="CG235" s="22"/>
      <c r="CH235" s="23"/>
      <c r="CI235" s="22" t="n">
        <v>0</v>
      </c>
      <c r="CJ235" s="53" t="n">
        <f aca="false">CI235</f>
        <v>0</v>
      </c>
      <c r="CK235" s="22"/>
      <c r="CL235" s="52"/>
      <c r="CM235" s="22" t="n">
        <v>0</v>
      </c>
      <c r="CN235" s="53" t="n">
        <f aca="false">CM235</f>
        <v>0</v>
      </c>
      <c r="CO235" s="26" t="n">
        <f aca="false">H235+J235+L235+N235+P235+R235+T235+V235+X235+Z235+AB235+AD235+AF235+AH235+AJ235+AL235+AN235+AP235+AR235+AT235+AV235+AX235+AZ235+BB235+BD235+BF235+BH235+BJ235+BL235+BN235+BP235+BR235+BT235+BV235+BX235+BZ235+CB235+CD235+CF235+CH235+CJ235+CL235+CN235</f>
        <v>29.68</v>
      </c>
    </row>
    <row r="236" customFormat="false" ht="45" hidden="false" customHeight="true" outlineLevel="0" collapsed="false">
      <c r="A236" s="7" t="n">
        <v>232</v>
      </c>
      <c r="B236" s="21" t="s">
        <v>918</v>
      </c>
      <c r="C236" s="42" t="s">
        <v>919</v>
      </c>
      <c r="D236" s="42" t="s">
        <v>920</v>
      </c>
      <c r="E236" s="21" t="s">
        <v>83</v>
      </c>
      <c r="F236" s="21" t="s">
        <v>137</v>
      </c>
      <c r="G236" s="22" t="n">
        <v>0</v>
      </c>
      <c r="H236" s="23" t="n">
        <v>0</v>
      </c>
      <c r="I236" s="22"/>
      <c r="J236" s="23" t="n">
        <v>6</v>
      </c>
      <c r="K236" s="50"/>
      <c r="L236" s="50"/>
      <c r="M236" s="50"/>
      <c r="N236" s="50"/>
      <c r="O236" s="50"/>
      <c r="P236" s="50"/>
      <c r="Q236" s="50"/>
      <c r="R236" s="50"/>
      <c r="S236" s="22" t="n">
        <v>0</v>
      </c>
      <c r="T236" s="23" t="n">
        <v>0</v>
      </c>
      <c r="U236" s="22" t="n">
        <v>0</v>
      </c>
      <c r="V236" s="23" t="n">
        <f aca="false">U236*2</f>
        <v>0</v>
      </c>
      <c r="W236" s="50"/>
      <c r="X236" s="50"/>
      <c r="Y236" s="50"/>
      <c r="Z236" s="50"/>
      <c r="AA236" s="12" t="n">
        <v>0.8082</v>
      </c>
      <c r="AB236" s="11" t="n">
        <f aca="false">IF(AA236&lt;51%,0,IF(AA236&lt;61%,5,IF(AA236&lt;71%,7,9)))</f>
        <v>9</v>
      </c>
      <c r="AC236" s="24" t="n">
        <v>1</v>
      </c>
      <c r="AD236" s="23" t="n">
        <v>10</v>
      </c>
      <c r="AE236" s="65"/>
      <c r="AF236" s="66"/>
      <c r="AG236" s="51"/>
      <c r="AH236" s="11"/>
      <c r="AI236" s="12" t="n">
        <v>0</v>
      </c>
      <c r="AJ236" s="11" t="n">
        <f aca="false">IF(AI236&lt;100%,0,5)</f>
        <v>0</v>
      </c>
      <c r="AK236" s="22"/>
      <c r="AL236" s="23"/>
      <c r="AM236" s="51"/>
      <c r="AN236" s="11"/>
      <c r="AO236" s="51"/>
      <c r="AP236" s="11" t="n">
        <v>6</v>
      </c>
      <c r="AQ236" s="51"/>
      <c r="AR236" s="11"/>
      <c r="AS236" s="22" t="n">
        <v>0</v>
      </c>
      <c r="AT236" s="23" t="n">
        <v>0</v>
      </c>
      <c r="AU236" s="22" t="n">
        <v>0</v>
      </c>
      <c r="AV236" s="23"/>
      <c r="AW236" s="22"/>
      <c r="AX236" s="23"/>
      <c r="AY236" s="22"/>
      <c r="AZ236" s="23"/>
      <c r="BA236" s="22"/>
      <c r="BB236" s="23"/>
      <c r="BC236" s="22"/>
      <c r="BD236" s="23"/>
      <c r="BE236" s="22" t="n">
        <v>0</v>
      </c>
      <c r="BF236" s="23" t="n">
        <f aca="false">BE236*1</f>
        <v>0</v>
      </c>
      <c r="BG236" s="22" t="n">
        <v>0</v>
      </c>
      <c r="BH236" s="23" t="n">
        <f aca="false">BG236*1</f>
        <v>0</v>
      </c>
      <c r="BI236" s="22" t="n">
        <v>0</v>
      </c>
      <c r="BJ236" s="23" t="n">
        <f aca="false">BI236*2</f>
        <v>0</v>
      </c>
      <c r="BK236" s="22" t="n">
        <v>0</v>
      </c>
      <c r="BL236" s="23" t="n">
        <f aca="false">BK236*0.5</f>
        <v>0</v>
      </c>
      <c r="BM236" s="22" t="n">
        <v>0</v>
      </c>
      <c r="BN236" s="23" t="n">
        <v>0</v>
      </c>
      <c r="BO236" s="22"/>
      <c r="BP236" s="52"/>
      <c r="BQ236" s="22"/>
      <c r="BR236" s="52"/>
      <c r="BS236" s="22"/>
      <c r="BT236" s="23"/>
      <c r="BU236" s="22" t="n">
        <v>2</v>
      </c>
      <c r="BV236" s="23" t="n">
        <f aca="false">BU236*7</f>
        <v>14</v>
      </c>
      <c r="BW236" s="22"/>
      <c r="BX236" s="23"/>
      <c r="BY236" s="22"/>
      <c r="BZ236" s="23"/>
      <c r="CA236" s="22"/>
      <c r="CB236" s="23"/>
      <c r="CC236" s="22"/>
      <c r="CD236" s="52"/>
      <c r="CE236" s="22"/>
      <c r="CF236" s="52"/>
      <c r="CG236" s="59" t="s">
        <v>172</v>
      </c>
      <c r="CH236" s="23" t="n">
        <f aca="false">2*10</f>
        <v>20</v>
      </c>
      <c r="CI236" s="22" t="n">
        <v>0</v>
      </c>
      <c r="CJ236" s="53" t="n">
        <f aca="false">CI236</f>
        <v>0</v>
      </c>
      <c r="CK236" s="22"/>
      <c r="CL236" s="52"/>
      <c r="CM236" s="22" t="n">
        <v>0</v>
      </c>
      <c r="CN236" s="53" t="n">
        <f aca="false">CM236</f>
        <v>0</v>
      </c>
      <c r="CO236" s="26" t="n">
        <f aca="false">H236+J236+L236+N236+P236+R236+T236+V236+X236+Z236+AB236+AD236+AF236+AH236+AJ236+AL236+AN236+AP236+AR236+AT236+AV236+AX236+AZ236+BB236+BD236+BF236+BH236+BJ236+BL236+BN236+BP236+BR236+BT236+BV236+BX236+BZ236+CB236+CD236+CF236+CH236+CJ236+CL236+CN236</f>
        <v>65</v>
      </c>
    </row>
    <row r="237" customFormat="false" ht="45" hidden="false" customHeight="true" outlineLevel="0" collapsed="false">
      <c r="A237" s="7" t="n">
        <v>251</v>
      </c>
      <c r="B237" s="21" t="s">
        <v>921</v>
      </c>
      <c r="C237" s="42" t="s">
        <v>922</v>
      </c>
      <c r="D237" s="42" t="s">
        <v>923</v>
      </c>
      <c r="E237" s="21" t="s">
        <v>83</v>
      </c>
      <c r="F237" s="21" t="s">
        <v>141</v>
      </c>
      <c r="G237" s="22"/>
      <c r="H237" s="23" t="n">
        <v>17</v>
      </c>
      <c r="I237" s="22" t="n">
        <v>0</v>
      </c>
      <c r="J237" s="23" t="n">
        <v>0</v>
      </c>
      <c r="K237" s="50"/>
      <c r="L237" s="50"/>
      <c r="M237" s="50"/>
      <c r="N237" s="50"/>
      <c r="O237" s="50"/>
      <c r="P237" s="50"/>
      <c r="Q237" s="50"/>
      <c r="R237" s="50"/>
      <c r="S237" s="22" t="n">
        <v>0</v>
      </c>
      <c r="T237" s="23" t="n">
        <v>0</v>
      </c>
      <c r="U237" s="22" t="n">
        <v>0</v>
      </c>
      <c r="V237" s="23" t="n">
        <f aca="false">U237*2</f>
        <v>0</v>
      </c>
      <c r="W237" s="50"/>
      <c r="X237" s="50"/>
      <c r="Y237" s="50"/>
      <c r="Z237" s="50"/>
      <c r="AA237" s="12" t="n">
        <v>1</v>
      </c>
      <c r="AB237" s="11" t="n">
        <f aca="false">IF(AA237&lt;51%,0,IF(AA237&lt;61%,5,IF(AA237&lt;71%,7,9)))</f>
        <v>9</v>
      </c>
      <c r="AC237" s="24" t="n">
        <v>1</v>
      </c>
      <c r="AD237" s="54" t="n">
        <v>10</v>
      </c>
      <c r="AE237" s="51"/>
      <c r="AF237" s="11"/>
      <c r="AG237" s="51" t="s">
        <v>924</v>
      </c>
      <c r="AH237" s="11" t="n">
        <v>10.13</v>
      </c>
      <c r="AI237" s="12" t="n">
        <v>1</v>
      </c>
      <c r="AJ237" s="11" t="n">
        <f aca="false">IF(AI237&lt;100%,0,5)</f>
        <v>5</v>
      </c>
      <c r="AK237" s="22"/>
      <c r="AL237" s="23"/>
      <c r="AM237" s="51"/>
      <c r="AN237" s="11" t="n">
        <v>30</v>
      </c>
      <c r="AO237" s="51"/>
      <c r="AP237" s="11" t="n">
        <v>5.17</v>
      </c>
      <c r="AQ237" s="51"/>
      <c r="AR237" s="11"/>
      <c r="AS237" s="22" t="n">
        <v>0</v>
      </c>
      <c r="AT237" s="23" t="n">
        <v>0</v>
      </c>
      <c r="AU237" s="22" t="n">
        <v>0</v>
      </c>
      <c r="AV237" s="23" t="n">
        <v>0</v>
      </c>
      <c r="AW237" s="22"/>
      <c r="AX237" s="23" t="n">
        <v>3</v>
      </c>
      <c r="AY237" s="22"/>
      <c r="AZ237" s="23"/>
      <c r="BA237" s="22"/>
      <c r="BB237" s="23"/>
      <c r="BC237" s="22"/>
      <c r="BD237" s="23"/>
      <c r="BE237" s="22" t="n">
        <v>6</v>
      </c>
      <c r="BF237" s="23" t="n">
        <f aca="false">BE237*1</f>
        <v>6</v>
      </c>
      <c r="BG237" s="22" t="n">
        <v>0</v>
      </c>
      <c r="BH237" s="23" t="n">
        <f aca="false">BG237*1</f>
        <v>0</v>
      </c>
      <c r="BI237" s="22" t="n">
        <v>0</v>
      </c>
      <c r="BJ237" s="23" t="n">
        <f aca="false">BI237*2</f>
        <v>0</v>
      </c>
      <c r="BK237" s="22" t="n">
        <v>0</v>
      </c>
      <c r="BL237" s="23" t="n">
        <f aca="false">BK237*0.5</f>
        <v>0</v>
      </c>
      <c r="BM237" s="22" t="n">
        <v>0</v>
      </c>
      <c r="BN237" s="23" t="n">
        <v>0</v>
      </c>
      <c r="BO237" s="22"/>
      <c r="BP237" s="52"/>
      <c r="BQ237" s="22"/>
      <c r="BR237" s="52"/>
      <c r="BS237" s="22"/>
      <c r="BT237" s="23" t="n">
        <v>38</v>
      </c>
      <c r="BU237" s="22"/>
      <c r="BV237" s="52"/>
      <c r="BW237" s="22"/>
      <c r="BX237" s="23"/>
      <c r="BY237" s="22"/>
      <c r="BZ237" s="23"/>
      <c r="CA237" s="22"/>
      <c r="CB237" s="23"/>
      <c r="CC237" s="22"/>
      <c r="CD237" s="52"/>
      <c r="CE237" s="22"/>
      <c r="CF237" s="52"/>
      <c r="CG237" s="22"/>
      <c r="CH237" s="60"/>
      <c r="CI237" s="22" t="n">
        <v>0</v>
      </c>
      <c r="CJ237" s="53" t="n">
        <f aca="false">CI237</f>
        <v>0</v>
      </c>
      <c r="CK237" s="22"/>
      <c r="CL237" s="52"/>
      <c r="CM237" s="22" t="n">
        <v>0</v>
      </c>
      <c r="CN237" s="53" t="n">
        <f aca="false">CM237</f>
        <v>0</v>
      </c>
      <c r="CO237" s="26" t="n">
        <f aca="false">H237+J237+L237+N237+P237+R237+T237+V237+X237+Z237+AB237+AD237+AF237+AH237+AJ237+AL237+AN237+AP237+AR237+AT237+AV237+AX237+AZ237+BB237+BD237+BF237+BH237+BJ237+BL237+BN237+BP237+BR237+BT237+BV237+BX237+BZ237+CB237+CD237+CF237+CH237+CJ237+CL237+CN237</f>
        <v>133.3</v>
      </c>
    </row>
    <row r="238" customFormat="false" ht="45" hidden="false" customHeight="true" outlineLevel="0" collapsed="false">
      <c r="A238" s="7" t="n">
        <v>26</v>
      </c>
      <c r="B238" s="21" t="s">
        <v>925</v>
      </c>
      <c r="C238" s="42" t="s">
        <v>926</v>
      </c>
      <c r="D238" s="42" t="s">
        <v>927</v>
      </c>
      <c r="E238" s="21" t="s">
        <v>59</v>
      </c>
      <c r="F238" s="21" t="s">
        <v>64</v>
      </c>
      <c r="G238" s="22" t="n">
        <v>0</v>
      </c>
      <c r="H238" s="23" t="n">
        <v>0</v>
      </c>
      <c r="I238" s="22" t="n">
        <v>0</v>
      </c>
      <c r="J238" s="23" t="n">
        <v>0</v>
      </c>
      <c r="K238" s="50"/>
      <c r="L238" s="50"/>
      <c r="M238" s="50"/>
      <c r="N238" s="50"/>
      <c r="O238" s="50"/>
      <c r="P238" s="50"/>
      <c r="Q238" s="50"/>
      <c r="R238" s="50"/>
      <c r="S238" s="22" t="n">
        <v>0</v>
      </c>
      <c r="T238" s="23" t="n">
        <v>0</v>
      </c>
      <c r="U238" s="22" t="n">
        <v>0</v>
      </c>
      <c r="V238" s="23" t="n">
        <f aca="false">U238*2</f>
        <v>0</v>
      </c>
      <c r="W238" s="50"/>
      <c r="X238" s="50"/>
      <c r="Y238" s="50"/>
      <c r="Z238" s="50"/>
      <c r="AA238" s="12" t="n">
        <v>0.821</v>
      </c>
      <c r="AB238" s="11" t="n">
        <f aca="false">IF(AA238&lt;51%,0,IF(AA238&lt;61%,5,IF(AA238&lt;71%,7,9)))</f>
        <v>9</v>
      </c>
      <c r="AC238" s="24" t="n">
        <v>1</v>
      </c>
      <c r="AD238" s="23" t="n">
        <v>10</v>
      </c>
      <c r="AE238" s="51"/>
      <c r="AF238" s="11"/>
      <c r="AG238" s="51" t="s">
        <v>928</v>
      </c>
      <c r="AH238" s="11" t="n">
        <v>3.3</v>
      </c>
      <c r="AI238" s="12" t="n">
        <v>0</v>
      </c>
      <c r="AJ238" s="11" t="n">
        <f aca="false">IF(AI238&lt;100%,0,5)</f>
        <v>0</v>
      </c>
      <c r="AK238" s="22"/>
      <c r="AL238" s="23"/>
      <c r="AM238" s="51"/>
      <c r="AN238" s="11"/>
      <c r="AO238" s="51"/>
      <c r="AP238" s="11" t="n">
        <v>2.8</v>
      </c>
      <c r="AQ238" s="51"/>
      <c r="AR238" s="11"/>
      <c r="AS238" s="22" t="n">
        <v>0</v>
      </c>
      <c r="AT238" s="23" t="n">
        <v>0</v>
      </c>
      <c r="AU238" s="22" t="n">
        <v>0</v>
      </c>
      <c r="AV238" s="23"/>
      <c r="AW238" s="22"/>
      <c r="AX238" s="23"/>
      <c r="AY238" s="22"/>
      <c r="AZ238" s="23"/>
      <c r="BA238" s="22"/>
      <c r="BB238" s="23"/>
      <c r="BC238" s="22"/>
      <c r="BD238" s="23"/>
      <c r="BE238" s="22" t="n">
        <v>0</v>
      </c>
      <c r="BF238" s="23" t="n">
        <f aca="false">BE238*1</f>
        <v>0</v>
      </c>
      <c r="BG238" s="22" t="n">
        <v>0</v>
      </c>
      <c r="BH238" s="23" t="n">
        <f aca="false">BG238*1</f>
        <v>0</v>
      </c>
      <c r="BI238" s="22" t="n">
        <v>0</v>
      </c>
      <c r="BJ238" s="23" t="n">
        <f aca="false">BI238*2</f>
        <v>0</v>
      </c>
      <c r="BK238" s="22" t="n">
        <v>0</v>
      </c>
      <c r="BL238" s="23" t="n">
        <f aca="false">BK238*0.5</f>
        <v>0</v>
      </c>
      <c r="BM238" s="22" t="n">
        <v>0</v>
      </c>
      <c r="BN238" s="23" t="n">
        <v>0</v>
      </c>
      <c r="BO238" s="22"/>
      <c r="BP238" s="52"/>
      <c r="BQ238" s="22"/>
      <c r="BR238" s="52"/>
      <c r="BS238" s="22"/>
      <c r="BT238" s="23"/>
      <c r="BU238" s="22"/>
      <c r="BV238" s="52"/>
      <c r="BW238" s="22"/>
      <c r="BX238" s="23"/>
      <c r="BY238" s="22"/>
      <c r="BZ238" s="23"/>
      <c r="CA238" s="22"/>
      <c r="CB238" s="23"/>
      <c r="CC238" s="22"/>
      <c r="CD238" s="52"/>
      <c r="CE238" s="22"/>
      <c r="CF238" s="52"/>
      <c r="CG238" s="22"/>
      <c r="CH238" s="60"/>
      <c r="CI238" s="22" t="n">
        <v>0</v>
      </c>
      <c r="CJ238" s="53" t="n">
        <f aca="false">CI238</f>
        <v>0</v>
      </c>
      <c r="CK238" s="22"/>
      <c r="CL238" s="52"/>
      <c r="CM238" s="22" t="n">
        <v>0</v>
      </c>
      <c r="CN238" s="53" t="n">
        <f aca="false">CM238</f>
        <v>0</v>
      </c>
      <c r="CO238" s="26" t="n">
        <f aca="false">H238+J238+L238+N238+P238+R238+T238+V238+X238+Z238+AB238+AD238+AF238+AH238+AJ238+AL238+AN238+AP238+AR238+AT238+AV238+AX238+AZ238+BB238+BD238+BF238+BH238+BJ238+BL238+BN238+BP238+BR238+BT238+BV238+BX238+BZ238+CB238+CD238+CF238+CH238+CJ238+CL238+CN238</f>
        <v>25.1</v>
      </c>
    </row>
    <row r="239" customFormat="false" ht="45" hidden="false" customHeight="true" outlineLevel="0" collapsed="false">
      <c r="A239" s="7" t="n">
        <v>40</v>
      </c>
      <c r="B239" s="21" t="s">
        <v>929</v>
      </c>
      <c r="C239" s="42" t="s">
        <v>930</v>
      </c>
      <c r="D239" s="42" t="s">
        <v>931</v>
      </c>
      <c r="E239" s="21" t="s">
        <v>68</v>
      </c>
      <c r="F239" s="21" t="s">
        <v>69</v>
      </c>
      <c r="G239" s="22" t="n">
        <v>0</v>
      </c>
      <c r="H239" s="23" t="n">
        <v>0</v>
      </c>
      <c r="I239" s="22" t="n">
        <v>0</v>
      </c>
      <c r="J239" s="23" t="n">
        <v>0</v>
      </c>
      <c r="K239" s="50"/>
      <c r="L239" s="57"/>
      <c r="M239" s="50"/>
      <c r="N239" s="57"/>
      <c r="O239" s="50"/>
      <c r="P239" s="50"/>
      <c r="Q239" s="50"/>
      <c r="R239" s="50"/>
      <c r="S239" s="22" t="n">
        <v>0</v>
      </c>
      <c r="T239" s="23" t="n">
        <v>0</v>
      </c>
      <c r="U239" s="22" t="n">
        <v>0</v>
      </c>
      <c r="V239" s="23" t="n">
        <f aca="false">U239*2</f>
        <v>0</v>
      </c>
      <c r="W239" s="50"/>
      <c r="X239" s="50"/>
      <c r="Y239" s="50"/>
      <c r="Z239" s="50"/>
      <c r="AA239" s="12" t="n">
        <v>0.41</v>
      </c>
      <c r="AB239" s="11" t="n">
        <f aca="false">IF(AA239&lt;51%,0,IF(AA239&lt;61%,5,IF(AA239&lt;71%,7,9)))</f>
        <v>0</v>
      </c>
      <c r="AC239" s="24" t="n">
        <v>1</v>
      </c>
      <c r="AD239" s="23" t="n">
        <v>10</v>
      </c>
      <c r="AE239" s="51"/>
      <c r="AF239" s="11"/>
      <c r="AG239" s="51"/>
      <c r="AH239" s="11"/>
      <c r="AI239" s="12" t="n">
        <v>1</v>
      </c>
      <c r="AJ239" s="11" t="n">
        <f aca="false">IF(AI239&lt;100%,0,5)</f>
        <v>5</v>
      </c>
      <c r="AK239" s="22"/>
      <c r="AL239" s="23"/>
      <c r="AM239" s="51"/>
      <c r="AN239" s="11"/>
      <c r="AO239" s="51"/>
      <c r="AP239" s="11"/>
      <c r="AQ239" s="51"/>
      <c r="AR239" s="11"/>
      <c r="AS239" s="22" t="n">
        <v>0</v>
      </c>
      <c r="AT239" s="23" t="n">
        <v>0</v>
      </c>
      <c r="AU239" s="22" t="n">
        <v>0</v>
      </c>
      <c r="AV239" s="23"/>
      <c r="AW239" s="22"/>
      <c r="AX239" s="23"/>
      <c r="AY239" s="22"/>
      <c r="AZ239" s="23"/>
      <c r="BA239" s="22"/>
      <c r="BB239" s="23"/>
      <c r="BC239" s="22"/>
      <c r="BD239" s="23"/>
      <c r="BE239" s="22" t="n">
        <v>0</v>
      </c>
      <c r="BF239" s="23" t="n">
        <f aca="false">BE239*1</f>
        <v>0</v>
      </c>
      <c r="BG239" s="22" t="n">
        <v>0</v>
      </c>
      <c r="BH239" s="23" t="n">
        <f aca="false">BG239*1</f>
        <v>0</v>
      </c>
      <c r="BI239" s="22" t="n">
        <v>0</v>
      </c>
      <c r="BJ239" s="23" t="n">
        <f aca="false">BI239*2</f>
        <v>0</v>
      </c>
      <c r="BK239" s="22" t="n">
        <v>0</v>
      </c>
      <c r="BL239" s="23" t="n">
        <f aca="false">BK239*0.5</f>
        <v>0</v>
      </c>
      <c r="BM239" s="22" t="n">
        <v>0</v>
      </c>
      <c r="BN239" s="23" t="n">
        <v>0</v>
      </c>
      <c r="BO239" s="22"/>
      <c r="BP239" s="52"/>
      <c r="BQ239" s="22"/>
      <c r="BR239" s="52"/>
      <c r="BS239" s="22"/>
      <c r="BT239" s="23"/>
      <c r="BU239" s="22"/>
      <c r="BV239" s="52"/>
      <c r="BW239" s="22"/>
      <c r="BX239" s="23"/>
      <c r="BY239" s="22"/>
      <c r="BZ239" s="52"/>
      <c r="CA239" s="22"/>
      <c r="CB239" s="23" t="n">
        <v>10</v>
      </c>
      <c r="CC239" s="22"/>
      <c r="CD239" s="52"/>
      <c r="CE239" s="22"/>
      <c r="CF239" s="52"/>
      <c r="CG239" s="22" t="s">
        <v>932</v>
      </c>
      <c r="CH239" s="23" t="n">
        <v>28</v>
      </c>
      <c r="CI239" s="22" t="n">
        <v>0</v>
      </c>
      <c r="CJ239" s="53" t="n">
        <f aca="false">CI239</f>
        <v>0</v>
      </c>
      <c r="CK239" s="22"/>
      <c r="CL239" s="52"/>
      <c r="CM239" s="22" t="n">
        <v>0</v>
      </c>
      <c r="CN239" s="53" t="n">
        <f aca="false">CM239</f>
        <v>0</v>
      </c>
      <c r="CO239" s="26" t="n">
        <f aca="false">H239+J239+L239+N239+P239+R239+T239+V239+X239+Z239+AB239+AD239+AF239+AH239+AJ239+AL239+AN239+AP239+AR239+AT239+AV239+AX239+AZ239+BB239+BD239+BF239+BH239+BJ239+BL239+BN239+BP239+BR239+BT239+BV239+BX239+BZ239+CB239+CD239+CF239+CH239+CJ239+CL239+CN239</f>
        <v>53</v>
      </c>
    </row>
    <row r="240" customFormat="false" ht="45" hidden="false" customHeight="true" outlineLevel="0" collapsed="false">
      <c r="A240" s="7" t="n">
        <v>188</v>
      </c>
      <c r="B240" s="21" t="s">
        <v>933</v>
      </c>
      <c r="C240" s="42" t="s">
        <v>119</v>
      </c>
      <c r="D240" s="42" t="s">
        <v>120</v>
      </c>
      <c r="E240" s="21" t="s">
        <v>68</v>
      </c>
      <c r="F240" s="21" t="s">
        <v>121</v>
      </c>
      <c r="G240" s="22" t="n">
        <v>0</v>
      </c>
      <c r="H240" s="23" t="n">
        <v>0</v>
      </c>
      <c r="I240" s="22"/>
      <c r="J240" s="23" t="n">
        <v>4</v>
      </c>
      <c r="K240" s="50"/>
      <c r="L240" s="57"/>
      <c r="M240" s="50"/>
      <c r="N240" s="57"/>
      <c r="O240" s="50"/>
      <c r="P240" s="50"/>
      <c r="Q240" s="50"/>
      <c r="R240" s="50"/>
      <c r="S240" s="22" t="n">
        <v>0</v>
      </c>
      <c r="T240" s="23" t="n">
        <v>0</v>
      </c>
      <c r="U240" s="22" t="n">
        <v>0</v>
      </c>
      <c r="V240" s="23" t="n">
        <f aca="false">U240*2</f>
        <v>0</v>
      </c>
      <c r="W240" s="50"/>
      <c r="X240" s="50"/>
      <c r="Y240" s="50"/>
      <c r="Z240" s="50"/>
      <c r="AA240" s="12" t="n">
        <v>0.66</v>
      </c>
      <c r="AB240" s="11" t="n">
        <f aca="false">IF(AA240&lt;51%,0,IF(AA240&lt;61%,5,IF(AA240&lt;71%,7,9)))</f>
        <v>7</v>
      </c>
      <c r="AC240" s="24" t="n">
        <v>0.74</v>
      </c>
      <c r="AD240" s="23" t="n">
        <v>-20</v>
      </c>
      <c r="AE240" s="51"/>
      <c r="AF240" s="11"/>
      <c r="AG240" s="51"/>
      <c r="AH240" s="11"/>
      <c r="AI240" s="12" t="n">
        <v>1</v>
      </c>
      <c r="AJ240" s="11" t="n">
        <f aca="false">IF(AI240&lt;100%,0,5)</f>
        <v>5</v>
      </c>
      <c r="AK240" s="22"/>
      <c r="AL240" s="23"/>
      <c r="AM240" s="51"/>
      <c r="AN240" s="11"/>
      <c r="AO240" s="51"/>
      <c r="AP240" s="11" t="n">
        <v>1.6</v>
      </c>
      <c r="AQ240" s="51"/>
      <c r="AR240" s="11"/>
      <c r="AS240" s="22" t="n">
        <v>0</v>
      </c>
      <c r="AT240" s="23" t="n">
        <v>0</v>
      </c>
      <c r="AU240" s="22" t="n">
        <v>0</v>
      </c>
      <c r="AV240" s="23" t="n">
        <v>0</v>
      </c>
      <c r="AW240" s="22"/>
      <c r="AX240" s="23"/>
      <c r="AY240" s="22"/>
      <c r="AZ240" s="23"/>
      <c r="BA240" s="22"/>
      <c r="BB240" s="23"/>
      <c r="BC240" s="22"/>
      <c r="BD240" s="23"/>
      <c r="BE240" s="22" t="n">
        <v>0</v>
      </c>
      <c r="BF240" s="23" t="n">
        <f aca="false">BE240*1</f>
        <v>0</v>
      </c>
      <c r="BG240" s="22" t="n">
        <v>0</v>
      </c>
      <c r="BH240" s="23" t="n">
        <f aca="false">BG240*1</f>
        <v>0</v>
      </c>
      <c r="BI240" s="22" t="n">
        <v>0</v>
      </c>
      <c r="BJ240" s="23" t="n">
        <f aca="false">BI240*2</f>
        <v>0</v>
      </c>
      <c r="BK240" s="22" t="n">
        <v>0</v>
      </c>
      <c r="BL240" s="23" t="n">
        <f aca="false">BK240*0.5</f>
        <v>0</v>
      </c>
      <c r="BM240" s="22" t="n">
        <v>0</v>
      </c>
      <c r="BN240" s="23" t="n">
        <v>0</v>
      </c>
      <c r="BO240" s="22"/>
      <c r="BP240" s="52"/>
      <c r="BQ240" s="22"/>
      <c r="BR240" s="52"/>
      <c r="BS240" s="22"/>
      <c r="BT240" s="23"/>
      <c r="BU240" s="22"/>
      <c r="BV240" s="52"/>
      <c r="BW240" s="22"/>
      <c r="BX240" s="23"/>
      <c r="BY240" s="22"/>
      <c r="BZ240" s="52"/>
      <c r="CA240" s="22"/>
      <c r="CB240" s="23"/>
      <c r="CC240" s="22"/>
      <c r="CD240" s="52"/>
      <c r="CE240" s="22"/>
      <c r="CF240" s="52"/>
      <c r="CG240" s="22"/>
      <c r="CH240" s="60"/>
      <c r="CI240" s="22" t="n">
        <v>0</v>
      </c>
      <c r="CJ240" s="53" t="n">
        <f aca="false">CI240</f>
        <v>0</v>
      </c>
      <c r="CK240" s="22"/>
      <c r="CL240" s="52"/>
      <c r="CM240" s="22" t="n">
        <v>0</v>
      </c>
      <c r="CN240" s="53" t="n">
        <f aca="false">CM240</f>
        <v>0</v>
      </c>
      <c r="CO240" s="26" t="n">
        <f aca="false">H240+J240+L240+N240+P240+R240+T240+V240+X240+Z240+AB240+AD240+AF240+AH240+AJ240+AL240+AN240+AP240+AR240+AT240+AV240+AX240+AZ240+BB240+BD240+BF240+BH240+BJ240+BL240+BN240+BP240+BR240+BT240+BV240+BX240+BZ240+CB240+CD240+CF240+CH240+CJ240+CL240+CN240</f>
        <v>-2.4</v>
      </c>
    </row>
    <row r="241" customFormat="false" ht="45" hidden="false" customHeight="true" outlineLevel="0" collapsed="false">
      <c r="A241" s="7" t="n">
        <v>186</v>
      </c>
      <c r="B241" s="21" t="s">
        <v>934</v>
      </c>
      <c r="C241" s="42" t="s">
        <v>935</v>
      </c>
      <c r="D241" s="42" t="s">
        <v>936</v>
      </c>
      <c r="E241" s="21" t="s">
        <v>68</v>
      </c>
      <c r="F241" s="21" t="s">
        <v>121</v>
      </c>
      <c r="G241" s="22" t="n">
        <v>0</v>
      </c>
      <c r="H241" s="23" t="n">
        <v>0</v>
      </c>
      <c r="I241" s="22" t="n">
        <v>0</v>
      </c>
      <c r="J241" s="23" t="n">
        <v>0</v>
      </c>
      <c r="K241" s="50"/>
      <c r="L241" s="57"/>
      <c r="M241" s="50"/>
      <c r="N241" s="57"/>
      <c r="O241" s="50"/>
      <c r="P241" s="50"/>
      <c r="Q241" s="50"/>
      <c r="R241" s="50"/>
      <c r="S241" s="22" t="n">
        <v>0</v>
      </c>
      <c r="T241" s="23" t="n">
        <v>0</v>
      </c>
      <c r="U241" s="22" t="n">
        <v>0</v>
      </c>
      <c r="V241" s="23" t="n">
        <f aca="false">U241*2</f>
        <v>0</v>
      </c>
      <c r="W241" s="50"/>
      <c r="X241" s="50"/>
      <c r="Y241" s="50"/>
      <c r="Z241" s="50"/>
      <c r="AA241" s="12" t="n">
        <v>0.87</v>
      </c>
      <c r="AB241" s="11" t="n">
        <f aca="false">IF(AA241&lt;51%,0,IF(AA241&lt;61%,5,IF(AA241&lt;71%,7,9)))</f>
        <v>9</v>
      </c>
      <c r="AC241" s="24" t="n">
        <v>0.69</v>
      </c>
      <c r="AD241" s="23" t="n">
        <v>-20</v>
      </c>
      <c r="AE241" s="51"/>
      <c r="AF241" s="11"/>
      <c r="AG241" s="51" t="s">
        <v>681</v>
      </c>
      <c r="AH241" s="11" t="n">
        <v>2.45</v>
      </c>
      <c r="AI241" s="12" t="n">
        <v>1</v>
      </c>
      <c r="AJ241" s="11" t="n">
        <f aca="false">IF(AI241&lt;100%,0,5)</f>
        <v>5</v>
      </c>
      <c r="AK241" s="22"/>
      <c r="AL241" s="23"/>
      <c r="AM241" s="51"/>
      <c r="AN241" s="11"/>
      <c r="AO241" s="51"/>
      <c r="AP241" s="11" t="n">
        <v>3.33</v>
      </c>
      <c r="AQ241" s="51"/>
      <c r="AR241" s="11"/>
      <c r="AS241" s="22" t="n">
        <v>0</v>
      </c>
      <c r="AT241" s="23" t="n">
        <v>0</v>
      </c>
      <c r="AU241" s="22" t="n">
        <v>0</v>
      </c>
      <c r="AV241" s="23" t="n">
        <v>0</v>
      </c>
      <c r="AW241" s="22"/>
      <c r="AX241" s="23"/>
      <c r="AY241" s="22"/>
      <c r="AZ241" s="23"/>
      <c r="BA241" s="22"/>
      <c r="BB241" s="23"/>
      <c r="BC241" s="22"/>
      <c r="BD241" s="23"/>
      <c r="BE241" s="22" t="n">
        <v>0</v>
      </c>
      <c r="BF241" s="23" t="n">
        <f aca="false">BE241*1</f>
        <v>0</v>
      </c>
      <c r="BG241" s="22" t="n">
        <v>3</v>
      </c>
      <c r="BH241" s="23" t="n">
        <f aca="false">BG241*1</f>
        <v>3</v>
      </c>
      <c r="BI241" s="22" t="n">
        <v>0</v>
      </c>
      <c r="BJ241" s="23" t="n">
        <f aca="false">BI241*2</f>
        <v>0</v>
      </c>
      <c r="BK241" s="22" t="n">
        <v>0</v>
      </c>
      <c r="BL241" s="23" t="n">
        <f aca="false">BK241*0.5</f>
        <v>0</v>
      </c>
      <c r="BM241" s="22" t="n">
        <v>0</v>
      </c>
      <c r="BN241" s="23" t="n">
        <v>0</v>
      </c>
      <c r="BO241" s="22"/>
      <c r="BP241" s="52"/>
      <c r="BQ241" s="22"/>
      <c r="BR241" s="52"/>
      <c r="BS241" s="22"/>
      <c r="BT241" s="23"/>
      <c r="BU241" s="22"/>
      <c r="BV241" s="52"/>
      <c r="BW241" s="59"/>
      <c r="BX241" s="23" t="n">
        <v>6</v>
      </c>
      <c r="BY241" s="55"/>
      <c r="BZ241" s="23" t="n">
        <v>2</v>
      </c>
      <c r="CA241" s="22"/>
      <c r="CB241" s="23"/>
      <c r="CC241" s="22"/>
      <c r="CD241" s="52"/>
      <c r="CE241" s="22"/>
      <c r="CF241" s="52"/>
      <c r="CG241" s="22"/>
      <c r="CH241" s="60"/>
      <c r="CI241" s="22" t="n">
        <v>0</v>
      </c>
      <c r="CJ241" s="53" t="n">
        <f aca="false">CI241</f>
        <v>0</v>
      </c>
      <c r="CK241" s="22"/>
      <c r="CL241" s="52"/>
      <c r="CM241" s="22" t="n">
        <v>0</v>
      </c>
      <c r="CN241" s="53" t="n">
        <f aca="false">CM241</f>
        <v>0</v>
      </c>
      <c r="CO241" s="26" t="n">
        <f aca="false">H241+J241+L241+N241+P241+R241+T241+V241+X241+Z241+AB241+AD241+AF241+AH241+AJ241+AL241+AN241+AP241+AR241+AT241+AV241+AX241+AZ241+BB241+BD241+BF241+BH241+BJ241+BL241+BN241+BP241+BR241+BT241+BV241+BX241+BZ241+CB241+CD241+CF241+CH241+CJ241+CL241+CN241</f>
        <v>10.78</v>
      </c>
    </row>
    <row r="242" customFormat="false" ht="45" hidden="false" customHeight="true" outlineLevel="0" collapsed="false">
      <c r="A242" s="7" t="n">
        <v>245</v>
      </c>
      <c r="B242" s="21" t="s">
        <v>937</v>
      </c>
      <c r="C242" s="42" t="s">
        <v>938</v>
      </c>
      <c r="D242" s="42" t="s">
        <v>939</v>
      </c>
      <c r="E242" s="21" t="s">
        <v>83</v>
      </c>
      <c r="F242" s="21" t="s">
        <v>141</v>
      </c>
      <c r="G242" s="22"/>
      <c r="H242" s="23" t="n">
        <v>6</v>
      </c>
      <c r="I242" s="22"/>
      <c r="J242" s="23" t="n">
        <v>6</v>
      </c>
      <c r="K242" s="50"/>
      <c r="L242" s="50"/>
      <c r="M242" s="50"/>
      <c r="N242" s="50"/>
      <c r="O242" s="50"/>
      <c r="P242" s="50"/>
      <c r="Q242" s="50"/>
      <c r="R242" s="50"/>
      <c r="S242" s="22" t="n">
        <v>0</v>
      </c>
      <c r="T242" s="23" t="n">
        <v>0</v>
      </c>
      <c r="U242" s="22" t="n">
        <v>0</v>
      </c>
      <c r="V242" s="23" t="n">
        <f aca="false">U242*2</f>
        <v>0</v>
      </c>
      <c r="W242" s="50"/>
      <c r="X242" s="50"/>
      <c r="Y242" s="50"/>
      <c r="Z242" s="50"/>
      <c r="AA242" s="12" t="n">
        <v>0.714</v>
      </c>
      <c r="AB242" s="11" t="n">
        <f aca="false">IF(AA242&lt;51%,0,IF(AA242&lt;61%,5,IF(AA242&lt;71%,7,9)))</f>
        <v>9</v>
      </c>
      <c r="AC242" s="24" t="n">
        <v>1</v>
      </c>
      <c r="AD242" s="54" t="n">
        <v>10</v>
      </c>
      <c r="AE242" s="51" t="s">
        <v>940</v>
      </c>
      <c r="AF242" s="11" t="n">
        <v>53.2</v>
      </c>
      <c r="AG242" s="51" t="s">
        <v>941</v>
      </c>
      <c r="AH242" s="11" t="n">
        <v>15.9</v>
      </c>
      <c r="AI242" s="12" t="n">
        <v>0</v>
      </c>
      <c r="AJ242" s="11" t="n">
        <f aca="false">IF(AI242&lt;100%,0,5)</f>
        <v>0</v>
      </c>
      <c r="AK242" s="22"/>
      <c r="AL242" s="23"/>
      <c r="AM242" s="51"/>
      <c r="AN242" s="11" t="n">
        <v>20</v>
      </c>
      <c r="AO242" s="51"/>
      <c r="AP242" s="11" t="n">
        <v>9</v>
      </c>
      <c r="AQ242" s="51"/>
      <c r="AR242" s="11"/>
      <c r="AS242" s="22" t="n">
        <v>0</v>
      </c>
      <c r="AT242" s="23" t="n">
        <v>0</v>
      </c>
      <c r="AU242" s="22" t="n">
        <v>0</v>
      </c>
      <c r="AV242" s="23"/>
      <c r="AW242" s="22"/>
      <c r="AX242" s="23"/>
      <c r="AY242" s="22"/>
      <c r="AZ242" s="23"/>
      <c r="BA242" s="22"/>
      <c r="BB242" s="23"/>
      <c r="BC242" s="22"/>
      <c r="BD242" s="23"/>
      <c r="BE242" s="22" t="n">
        <v>0</v>
      </c>
      <c r="BF242" s="23" t="n">
        <f aca="false">BE242*1</f>
        <v>0</v>
      </c>
      <c r="BG242" s="22" t="n">
        <v>0</v>
      </c>
      <c r="BH242" s="23" t="n">
        <f aca="false">BG242*1</f>
        <v>0</v>
      </c>
      <c r="BI242" s="22" t="n">
        <v>0</v>
      </c>
      <c r="BJ242" s="23" t="n">
        <f aca="false">BI242*2</f>
        <v>0</v>
      </c>
      <c r="BK242" s="22" t="n">
        <v>0</v>
      </c>
      <c r="BL242" s="23" t="n">
        <f aca="false">BK242*0.5</f>
        <v>0</v>
      </c>
      <c r="BM242" s="22" t="n">
        <v>0</v>
      </c>
      <c r="BN242" s="23" t="n">
        <v>0</v>
      </c>
      <c r="BO242" s="22"/>
      <c r="BP242" s="52"/>
      <c r="BQ242" s="22"/>
      <c r="BR242" s="52"/>
      <c r="BS242" s="22"/>
      <c r="BT242" s="23"/>
      <c r="BU242" s="22"/>
      <c r="BV242" s="52"/>
      <c r="BW242" s="22"/>
      <c r="BX242" s="23"/>
      <c r="BY242" s="22"/>
      <c r="BZ242" s="52"/>
      <c r="CA242" s="55"/>
      <c r="CB242" s="23" t="n">
        <v>1</v>
      </c>
      <c r="CC242" s="22"/>
      <c r="CD242" s="52"/>
      <c r="CE242" s="22"/>
      <c r="CF242" s="52"/>
      <c r="CG242" s="22"/>
      <c r="CH242" s="60"/>
      <c r="CI242" s="22" t="n">
        <v>0</v>
      </c>
      <c r="CJ242" s="53" t="n">
        <f aca="false">CI242</f>
        <v>0</v>
      </c>
      <c r="CK242" s="22"/>
      <c r="CL242" s="52"/>
      <c r="CM242" s="22" t="n">
        <v>0</v>
      </c>
      <c r="CN242" s="53" t="n">
        <f aca="false">CM242</f>
        <v>0</v>
      </c>
      <c r="CO242" s="26" t="n">
        <f aca="false">H242+J242+L242+N242+P242+R242+T242+V242+X242+Z242+AB242+AD242+AF242+AH242+AJ242+AL242+AN242+AP242+AR242+AT242+AV242+AX242+AZ242+BB242+BD242+BF242+BH242+BJ242+BL242+BN242+BP242+BR242+BT242+BV242+BX242+BZ242+CB242+CD242+CF242+CH242+CJ242+CL242+CN242</f>
        <v>130.1</v>
      </c>
    </row>
    <row r="243" customFormat="false" ht="45" hidden="false" customHeight="true" outlineLevel="0" collapsed="false">
      <c r="A243" s="7" t="n">
        <v>97</v>
      </c>
      <c r="B243" s="21" t="s">
        <v>942</v>
      </c>
      <c r="C243" s="42" t="s">
        <v>943</v>
      </c>
      <c r="D243" s="42" t="s">
        <v>944</v>
      </c>
      <c r="E243" s="21" t="s">
        <v>59</v>
      </c>
      <c r="F243" s="21" t="s">
        <v>96</v>
      </c>
      <c r="G243" s="22" t="n">
        <v>0</v>
      </c>
      <c r="H243" s="23" t="n">
        <v>0</v>
      </c>
      <c r="I243" s="22" t="n">
        <v>0</v>
      </c>
      <c r="J243" s="23" t="n">
        <v>0</v>
      </c>
      <c r="K243" s="50"/>
      <c r="L243" s="50"/>
      <c r="M243" s="50"/>
      <c r="N243" s="50"/>
      <c r="O243" s="50"/>
      <c r="P243" s="50"/>
      <c r="Q243" s="50"/>
      <c r="R243" s="50"/>
      <c r="S243" s="22" t="n">
        <v>0</v>
      </c>
      <c r="T243" s="23" t="n">
        <v>0</v>
      </c>
      <c r="U243" s="22" t="n">
        <v>0</v>
      </c>
      <c r="V243" s="23" t="n">
        <f aca="false">U243*2</f>
        <v>0</v>
      </c>
      <c r="W243" s="50"/>
      <c r="X243" s="50"/>
      <c r="Y243" s="50"/>
      <c r="Z243" s="50"/>
      <c r="AA243" s="12" t="n">
        <v>0.7241</v>
      </c>
      <c r="AB243" s="11" t="n">
        <f aca="false">IF(AA243&lt;51%,0,IF(AA243&lt;61%,5,IF(AA243&lt;71%,7,9)))</f>
        <v>9</v>
      </c>
      <c r="AC243" s="24" t="n">
        <v>1</v>
      </c>
      <c r="AD243" s="23" t="n">
        <f aca="false">IF(AC243&lt;100%,-20,10)</f>
        <v>10</v>
      </c>
      <c r="AE243" s="67"/>
      <c r="AF243" s="68"/>
      <c r="AG243" s="51"/>
      <c r="AH243" s="11"/>
      <c r="AI243" s="12" t="n">
        <v>0</v>
      </c>
      <c r="AJ243" s="11" t="n">
        <f aca="false">IF(AI243&lt;100%,0,5)</f>
        <v>0</v>
      </c>
      <c r="AK243" s="22"/>
      <c r="AL243" s="23"/>
      <c r="AM243" s="51"/>
      <c r="AN243" s="11" t="n">
        <v>6.67</v>
      </c>
      <c r="AO243" s="51"/>
      <c r="AP243" s="11" t="n">
        <v>3</v>
      </c>
      <c r="AQ243" s="51"/>
      <c r="AR243" s="11"/>
      <c r="AS243" s="22" t="n">
        <v>0</v>
      </c>
      <c r="AT243" s="23" t="n">
        <v>0</v>
      </c>
      <c r="AU243" s="22" t="n">
        <v>0</v>
      </c>
      <c r="AV243" s="23"/>
      <c r="AW243" s="22"/>
      <c r="AX243" s="23"/>
      <c r="AY243" s="22"/>
      <c r="AZ243" s="23"/>
      <c r="BA243" s="22"/>
      <c r="BB243" s="23"/>
      <c r="BC243" s="22"/>
      <c r="BD243" s="23"/>
      <c r="BE243" s="22" t="n">
        <v>0</v>
      </c>
      <c r="BF243" s="23" t="n">
        <f aca="false">BE243*1</f>
        <v>0</v>
      </c>
      <c r="BG243" s="22" t="n">
        <v>0</v>
      </c>
      <c r="BH243" s="23" t="n">
        <f aca="false">BG243*1</f>
        <v>0</v>
      </c>
      <c r="BI243" s="22" t="n">
        <v>0</v>
      </c>
      <c r="BJ243" s="23" t="n">
        <f aca="false">BI243*2</f>
        <v>0</v>
      </c>
      <c r="BK243" s="22" t="n">
        <v>0</v>
      </c>
      <c r="BL243" s="23" t="n">
        <f aca="false">BK243*0.5</f>
        <v>0</v>
      </c>
      <c r="BM243" s="22" t="n">
        <v>0</v>
      </c>
      <c r="BN243" s="23" t="n">
        <v>0</v>
      </c>
      <c r="BO243" s="22"/>
      <c r="BP243" s="52"/>
      <c r="BQ243" s="22"/>
      <c r="BR243" s="52"/>
      <c r="BS243" s="22"/>
      <c r="BT243" s="23"/>
      <c r="BU243" s="22" t="n">
        <v>1</v>
      </c>
      <c r="BV243" s="23" t="n">
        <f aca="false">BU243*7</f>
        <v>7</v>
      </c>
      <c r="BW243" s="22"/>
      <c r="BX243" s="23"/>
      <c r="BY243" s="55"/>
      <c r="BZ243" s="23" t="n">
        <v>20</v>
      </c>
      <c r="CA243" s="22"/>
      <c r="CB243" s="23"/>
      <c r="CC243" s="22"/>
      <c r="CD243" s="52"/>
      <c r="CE243" s="22"/>
      <c r="CF243" s="52"/>
      <c r="CG243" s="22"/>
      <c r="CH243" s="60"/>
      <c r="CI243" s="22" t="n">
        <v>0</v>
      </c>
      <c r="CJ243" s="53" t="n">
        <f aca="false">CI243</f>
        <v>0</v>
      </c>
      <c r="CK243" s="22"/>
      <c r="CL243" s="52"/>
      <c r="CM243" s="22" t="n">
        <v>0</v>
      </c>
      <c r="CN243" s="53" t="n">
        <f aca="false">CM243</f>
        <v>0</v>
      </c>
      <c r="CO243" s="26" t="n">
        <f aca="false">H243+J243+L243+N243+P243+R243+T243+V243+X243+Z243+AB243+AD243+AF243+AH243+AJ243+AL243+AN243+AP243+AR243+AT243+AV243+AX243+AZ243+BB243+BD243+BF243+BH243+BJ243+BL243+BN243+BP243+BR243+BT243+BV243+BX243+BZ243+CB243+CD243+CF243+CH243+CJ243+CL243+CN243</f>
        <v>55.67</v>
      </c>
    </row>
    <row r="244" customFormat="false" ht="45" hidden="false" customHeight="true" outlineLevel="0" collapsed="false">
      <c r="A244" s="7" t="n">
        <v>72</v>
      </c>
      <c r="B244" s="21" t="s">
        <v>945</v>
      </c>
      <c r="C244" s="42" t="s">
        <v>946</v>
      </c>
      <c r="D244" s="42" t="s">
        <v>947</v>
      </c>
      <c r="E244" s="21" t="s">
        <v>83</v>
      </c>
      <c r="F244" s="21" t="s">
        <v>84</v>
      </c>
      <c r="G244" s="22" t="n">
        <v>0</v>
      </c>
      <c r="H244" s="23" t="n">
        <v>0</v>
      </c>
      <c r="I244" s="22" t="n">
        <v>0</v>
      </c>
      <c r="J244" s="23" t="n">
        <v>0</v>
      </c>
      <c r="K244" s="50"/>
      <c r="L244" s="50"/>
      <c r="M244" s="50"/>
      <c r="N244" s="50"/>
      <c r="O244" s="50"/>
      <c r="P244" s="50"/>
      <c r="Q244" s="50"/>
      <c r="R244" s="50"/>
      <c r="S244" s="22" t="n">
        <v>0</v>
      </c>
      <c r="T244" s="23" t="n">
        <v>0</v>
      </c>
      <c r="U244" s="22" t="n">
        <v>0</v>
      </c>
      <c r="V244" s="23" t="n">
        <f aca="false">U244*2</f>
        <v>0</v>
      </c>
      <c r="W244" s="50"/>
      <c r="X244" s="50"/>
      <c r="Y244" s="50"/>
      <c r="Z244" s="50"/>
      <c r="AA244" s="12" t="n">
        <v>0.89</v>
      </c>
      <c r="AB244" s="11" t="n">
        <f aca="false">IF(AA244&lt;51%,0,IF(AA244&lt;61%,5,IF(AA244&lt;71%,7,9)))</f>
        <v>9</v>
      </c>
      <c r="AC244" s="24" t="n">
        <v>1</v>
      </c>
      <c r="AD244" s="23" t="n">
        <v>10</v>
      </c>
      <c r="AE244" s="51" t="s">
        <v>948</v>
      </c>
      <c r="AF244" s="11" t="n">
        <v>87.3</v>
      </c>
      <c r="AG244" s="51" t="s">
        <v>613</v>
      </c>
      <c r="AH244" s="11" t="n">
        <v>5.55</v>
      </c>
      <c r="AI244" s="12" t="n">
        <v>0</v>
      </c>
      <c r="AJ244" s="11" t="n">
        <f aca="false">IF(AI244&lt;100%,0,5)</f>
        <v>0</v>
      </c>
      <c r="AK244" s="22"/>
      <c r="AL244" s="23"/>
      <c r="AM244" s="51"/>
      <c r="AN244" s="11"/>
      <c r="AO244" s="51"/>
      <c r="AP244" s="11" t="n">
        <v>10</v>
      </c>
      <c r="AQ244" s="51"/>
      <c r="AR244" s="11"/>
      <c r="AS244" s="22" t="n">
        <v>0</v>
      </c>
      <c r="AT244" s="23" t="n">
        <v>0</v>
      </c>
      <c r="AU244" s="22" t="n">
        <v>0</v>
      </c>
      <c r="AV244" s="23"/>
      <c r="AW244" s="22"/>
      <c r="AX244" s="23"/>
      <c r="AY244" s="22"/>
      <c r="AZ244" s="23"/>
      <c r="BA244" s="22"/>
      <c r="BB244" s="23"/>
      <c r="BC244" s="22"/>
      <c r="BD244" s="23"/>
      <c r="BE244" s="22" t="n">
        <v>11</v>
      </c>
      <c r="BF244" s="23" t="n">
        <f aca="false">BE244*1</f>
        <v>11</v>
      </c>
      <c r="BG244" s="22" t="n">
        <v>0</v>
      </c>
      <c r="BH244" s="23" t="n">
        <f aca="false">BG244*1</f>
        <v>0</v>
      </c>
      <c r="BI244" s="22" t="n">
        <v>0</v>
      </c>
      <c r="BJ244" s="23" t="n">
        <f aca="false">BI244*2</f>
        <v>0</v>
      </c>
      <c r="BK244" s="22" t="n">
        <v>0</v>
      </c>
      <c r="BL244" s="23" t="n">
        <f aca="false">BK244*0.5</f>
        <v>0</v>
      </c>
      <c r="BM244" s="22" t="n">
        <v>0</v>
      </c>
      <c r="BN244" s="23" t="n">
        <v>0</v>
      </c>
      <c r="BO244" s="22"/>
      <c r="BP244" s="52"/>
      <c r="BQ244" s="22"/>
      <c r="BR244" s="52"/>
      <c r="BS244" s="22"/>
      <c r="BT244" s="23"/>
      <c r="BU244" s="22"/>
      <c r="BV244" s="52"/>
      <c r="BW244" s="22"/>
      <c r="BX244" s="23"/>
      <c r="BY244" s="22"/>
      <c r="BZ244" s="52"/>
      <c r="CA244" s="22"/>
      <c r="CB244" s="23" t="n">
        <v>10</v>
      </c>
      <c r="CC244" s="22"/>
      <c r="CD244" s="52"/>
      <c r="CE244" s="22"/>
      <c r="CF244" s="52"/>
      <c r="CG244" s="22"/>
      <c r="CH244" s="60"/>
      <c r="CI244" s="22" t="n">
        <v>0</v>
      </c>
      <c r="CJ244" s="53" t="n">
        <f aca="false">CI244</f>
        <v>0</v>
      </c>
      <c r="CK244" s="22"/>
      <c r="CL244" s="52"/>
      <c r="CM244" s="22" t="n">
        <v>0</v>
      </c>
      <c r="CN244" s="53" t="n">
        <f aca="false">CM244</f>
        <v>0</v>
      </c>
      <c r="CO244" s="26" t="n">
        <f aca="false">H244+J244+L244+N244+P244+R244+T244+V244+X244+Z244+AB244+AD244+AF244+AH244+AJ244+AL244+AN244+AP244+AR244+AT244+AV244+AX244+AZ244+BB244+BD244+BF244+BH244+BJ244+BL244+BN244+BP244+BR244+BT244+BV244+BX244+BZ244+CB244+CD244+CF244+CH244+CJ244+CL244+CN244</f>
        <v>142.85</v>
      </c>
    </row>
    <row r="245" customFormat="false" ht="45" hidden="false" customHeight="true" outlineLevel="0" collapsed="false">
      <c r="A245" s="7" t="n">
        <v>71</v>
      </c>
      <c r="B245" s="21" t="s">
        <v>949</v>
      </c>
      <c r="C245" s="42" t="s">
        <v>81</v>
      </c>
      <c r="D245" s="42" t="s">
        <v>82</v>
      </c>
      <c r="E245" s="21" t="s">
        <v>83</v>
      </c>
      <c r="F245" s="21" t="s">
        <v>84</v>
      </c>
      <c r="G245" s="22" t="n">
        <v>0</v>
      </c>
      <c r="H245" s="23" t="n">
        <v>0</v>
      </c>
      <c r="I245" s="22" t="n">
        <v>0</v>
      </c>
      <c r="J245" s="23" t="n">
        <v>0</v>
      </c>
      <c r="K245" s="50"/>
      <c r="L245" s="50"/>
      <c r="M245" s="50"/>
      <c r="N245" s="50"/>
      <c r="O245" s="50"/>
      <c r="P245" s="50"/>
      <c r="Q245" s="50"/>
      <c r="R245" s="50"/>
      <c r="S245" s="22" t="n">
        <v>0</v>
      </c>
      <c r="T245" s="23" t="n">
        <v>0</v>
      </c>
      <c r="U245" s="22" t="n">
        <v>0</v>
      </c>
      <c r="V245" s="23" t="n">
        <f aca="false">U245*2</f>
        <v>0</v>
      </c>
      <c r="W245" s="50"/>
      <c r="X245" s="50"/>
      <c r="Y245" s="50"/>
      <c r="Z245" s="50"/>
      <c r="AA245" s="12" t="n">
        <v>0.82</v>
      </c>
      <c r="AB245" s="11" t="n">
        <f aca="false">IF(AA245&lt;51%,0,IF(AA245&lt;61%,5,IF(AA245&lt;71%,7,9)))</f>
        <v>9</v>
      </c>
      <c r="AC245" s="24" t="n">
        <v>1</v>
      </c>
      <c r="AD245" s="23" t="n">
        <v>10</v>
      </c>
      <c r="AE245" s="51" t="s">
        <v>950</v>
      </c>
      <c r="AF245" s="11" t="n">
        <v>69.4</v>
      </c>
      <c r="AG245" s="51" t="s">
        <v>526</v>
      </c>
      <c r="AH245" s="11" t="n">
        <v>6.23</v>
      </c>
      <c r="AI245" s="12" t="n">
        <v>0</v>
      </c>
      <c r="AJ245" s="11" t="n">
        <f aca="false">IF(AI245&lt;100%,0,5)</f>
        <v>0</v>
      </c>
      <c r="AK245" s="22"/>
      <c r="AL245" s="23"/>
      <c r="AM245" s="51"/>
      <c r="AN245" s="11"/>
      <c r="AO245" s="51"/>
      <c r="AP245" s="11" t="n">
        <v>6</v>
      </c>
      <c r="AQ245" s="51"/>
      <c r="AR245" s="11"/>
      <c r="AS245" s="22" t="n">
        <v>0</v>
      </c>
      <c r="AT245" s="23" t="n">
        <v>0</v>
      </c>
      <c r="AU245" s="22" t="n">
        <v>271320</v>
      </c>
      <c r="AV245" s="23" t="n">
        <v>4</v>
      </c>
      <c r="AW245" s="22"/>
      <c r="AX245" s="23"/>
      <c r="AY245" s="22"/>
      <c r="AZ245" s="23"/>
      <c r="BA245" s="22"/>
      <c r="BB245" s="23"/>
      <c r="BC245" s="22"/>
      <c r="BD245" s="23"/>
      <c r="BE245" s="22" t="n">
        <v>4</v>
      </c>
      <c r="BF245" s="23" t="n">
        <f aca="false">BE245*1</f>
        <v>4</v>
      </c>
      <c r="BG245" s="22" t="n">
        <v>0</v>
      </c>
      <c r="BH245" s="23" t="n">
        <f aca="false">BG245*1</f>
        <v>0</v>
      </c>
      <c r="BI245" s="22" t="n">
        <v>0</v>
      </c>
      <c r="BJ245" s="23" t="n">
        <f aca="false">BI245*2</f>
        <v>0</v>
      </c>
      <c r="BK245" s="22" t="n">
        <v>0</v>
      </c>
      <c r="BL245" s="23" t="n">
        <f aca="false">BK245*0.5</f>
        <v>0</v>
      </c>
      <c r="BM245" s="22" t="n">
        <v>0</v>
      </c>
      <c r="BN245" s="23" t="n">
        <v>0</v>
      </c>
      <c r="BO245" s="22"/>
      <c r="BP245" s="52"/>
      <c r="BQ245" s="22"/>
      <c r="BR245" s="52"/>
      <c r="BS245" s="22"/>
      <c r="BT245" s="23" t="n">
        <v>10</v>
      </c>
      <c r="BU245" s="22" t="n">
        <v>1</v>
      </c>
      <c r="BV245" s="23" t="n">
        <f aca="false">BU245*7</f>
        <v>7</v>
      </c>
      <c r="BW245" s="22"/>
      <c r="BX245" s="23"/>
      <c r="BY245" s="22"/>
      <c r="BZ245" s="52"/>
      <c r="CA245" s="22"/>
      <c r="CB245" s="23" t="n">
        <v>30</v>
      </c>
      <c r="CC245" s="22"/>
      <c r="CD245" s="52"/>
      <c r="CE245" s="22"/>
      <c r="CF245" s="52"/>
      <c r="CG245" s="22"/>
      <c r="CH245" s="60"/>
      <c r="CI245" s="22" t="n">
        <v>0</v>
      </c>
      <c r="CJ245" s="53" t="n">
        <f aca="false">CI245</f>
        <v>0</v>
      </c>
      <c r="CK245" s="22"/>
      <c r="CL245" s="52"/>
      <c r="CM245" s="22" t="n">
        <v>0</v>
      </c>
      <c r="CN245" s="53" t="n">
        <f aca="false">CM245</f>
        <v>0</v>
      </c>
      <c r="CO245" s="26" t="n">
        <f aca="false">H245+J245+L245+N245+P245+R245+T245+V245+X245+Z245+AB245+AD245+AF245+AH245+AJ245+AL245+AN245+AP245+AR245+AT245+AV245+AX245+AZ245+BB245+BD245+BF245+BH245+BJ245+BL245+BN245+BP245+BR245+BT245+BV245+BX245+BZ245+CB245+CD245+CF245+CH245+CJ245+CL245+CN245</f>
        <v>155.63</v>
      </c>
    </row>
    <row r="246" customFormat="false" ht="45" hidden="false" customHeight="true" outlineLevel="0" collapsed="false">
      <c r="A246" s="7" t="n">
        <v>129</v>
      </c>
      <c r="B246" s="21" t="s">
        <v>951</v>
      </c>
      <c r="C246" s="42" t="s">
        <v>952</v>
      </c>
      <c r="D246" s="42" t="s">
        <v>953</v>
      </c>
      <c r="E246" s="21" t="s">
        <v>68</v>
      </c>
      <c r="F246" s="21" t="s">
        <v>102</v>
      </c>
      <c r="G246" s="22" t="n">
        <v>0</v>
      </c>
      <c r="H246" s="23" t="n">
        <v>0</v>
      </c>
      <c r="I246" s="22" t="n">
        <v>0</v>
      </c>
      <c r="J246" s="23" t="n">
        <v>0</v>
      </c>
      <c r="K246" s="50"/>
      <c r="L246" s="57"/>
      <c r="M246" s="50"/>
      <c r="N246" s="57"/>
      <c r="O246" s="50"/>
      <c r="P246" s="50"/>
      <c r="Q246" s="50"/>
      <c r="R246" s="50"/>
      <c r="S246" s="22" t="n">
        <v>0</v>
      </c>
      <c r="T246" s="23" t="n">
        <v>0</v>
      </c>
      <c r="U246" s="22" t="n">
        <v>0</v>
      </c>
      <c r="V246" s="23" t="n">
        <f aca="false">U246*2</f>
        <v>0</v>
      </c>
      <c r="W246" s="50"/>
      <c r="X246" s="50"/>
      <c r="Y246" s="50"/>
      <c r="Z246" s="50"/>
      <c r="AA246" s="12" t="n">
        <v>0.78</v>
      </c>
      <c r="AB246" s="11" t="n">
        <f aca="false">IF(AA246&lt;51%,0,IF(AA246&lt;61%,5,IF(AA246&lt;71%,7,9)))</f>
        <v>9</v>
      </c>
      <c r="AC246" s="24" t="n">
        <v>1</v>
      </c>
      <c r="AD246" s="54" t="n">
        <v>10</v>
      </c>
      <c r="AE246" s="51"/>
      <c r="AF246" s="11"/>
      <c r="AG246" s="51"/>
      <c r="AH246" s="11"/>
      <c r="AI246" s="12" t="n">
        <v>0</v>
      </c>
      <c r="AJ246" s="11" t="n">
        <f aca="false">IF(AI246&lt;100%,0,5)</f>
        <v>0</v>
      </c>
      <c r="AK246" s="22"/>
      <c r="AL246" s="23"/>
      <c r="AM246" s="51"/>
      <c r="AN246" s="11"/>
      <c r="AO246" s="51"/>
      <c r="AP246" s="11"/>
      <c r="AQ246" s="51"/>
      <c r="AR246" s="11"/>
      <c r="AS246" s="22" t="s">
        <v>104</v>
      </c>
      <c r="AT246" s="23" t="n">
        <v>9</v>
      </c>
      <c r="AU246" s="22" t="n">
        <v>396720</v>
      </c>
      <c r="AV246" s="23" t="n">
        <v>7</v>
      </c>
      <c r="AW246" s="22"/>
      <c r="AX246" s="23"/>
      <c r="AY246" s="22"/>
      <c r="AZ246" s="23"/>
      <c r="BA246" s="22"/>
      <c r="BB246" s="23"/>
      <c r="BC246" s="22"/>
      <c r="BD246" s="23"/>
      <c r="BE246" s="22" t="n">
        <v>0</v>
      </c>
      <c r="BF246" s="23" t="n">
        <f aca="false">BE246*1</f>
        <v>0</v>
      </c>
      <c r="BG246" s="22" t="n">
        <v>0</v>
      </c>
      <c r="BH246" s="23" t="n">
        <f aca="false">BG246*1</f>
        <v>0</v>
      </c>
      <c r="BI246" s="22" t="n">
        <v>0</v>
      </c>
      <c r="BJ246" s="23" t="n">
        <f aca="false">BI246*2</f>
        <v>0</v>
      </c>
      <c r="BK246" s="22" t="n">
        <v>0</v>
      </c>
      <c r="BL246" s="23" t="n">
        <f aca="false">BK246*0.5</f>
        <v>0</v>
      </c>
      <c r="BM246" s="22" t="n">
        <v>0</v>
      </c>
      <c r="BN246" s="23" t="n">
        <v>0</v>
      </c>
      <c r="BO246" s="22"/>
      <c r="BP246" s="52"/>
      <c r="BQ246" s="22"/>
      <c r="BR246" s="52"/>
      <c r="BS246" s="22"/>
      <c r="BT246" s="23"/>
      <c r="BU246" s="22"/>
      <c r="BV246" s="52"/>
      <c r="BW246" s="22"/>
      <c r="BX246" s="23"/>
      <c r="BY246" s="22"/>
      <c r="BZ246" s="23"/>
      <c r="CA246" s="22"/>
      <c r="CB246" s="23"/>
      <c r="CC246" s="22"/>
      <c r="CD246" s="52"/>
      <c r="CE246" s="22"/>
      <c r="CF246" s="52"/>
      <c r="CG246" s="22"/>
      <c r="CH246" s="60"/>
      <c r="CI246" s="22" t="n">
        <v>0</v>
      </c>
      <c r="CJ246" s="53" t="n">
        <f aca="false">CI246</f>
        <v>0</v>
      </c>
      <c r="CK246" s="22"/>
      <c r="CL246" s="52"/>
      <c r="CM246" s="22" t="n">
        <v>0</v>
      </c>
      <c r="CN246" s="53" t="n">
        <f aca="false">CM246</f>
        <v>0</v>
      </c>
      <c r="CO246" s="26" t="n">
        <f aca="false">H246+J246+L246+N246+P246+R246+T246+V246+X246+Z246+AB246+AD246+AF246+AH246+AJ246+AL246+AN246+AP246+AR246+AT246+AV246+AX246+AZ246+BB246+BD246+BF246+BH246+BJ246+BL246+BN246+BP246+BR246+BT246+BV246+BX246+BZ246+CB246+CD246+CF246+CH246+CJ246+CL246+CN246</f>
        <v>35</v>
      </c>
    </row>
    <row r="247" customFormat="false" ht="45" hidden="false" customHeight="true" outlineLevel="0" collapsed="false">
      <c r="A247" s="7" t="n">
        <v>136</v>
      </c>
      <c r="B247" s="21" t="s">
        <v>954</v>
      </c>
      <c r="C247" s="42" t="s">
        <v>955</v>
      </c>
      <c r="D247" s="42" t="s">
        <v>956</v>
      </c>
      <c r="E247" s="21" t="s">
        <v>68</v>
      </c>
      <c r="F247" s="21" t="s">
        <v>108</v>
      </c>
      <c r="G247" s="22" t="n">
        <v>0</v>
      </c>
      <c r="H247" s="23" t="n">
        <v>0</v>
      </c>
      <c r="I247" s="22" t="n">
        <v>0</v>
      </c>
      <c r="J247" s="23" t="n">
        <v>0</v>
      </c>
      <c r="K247" s="50"/>
      <c r="L247" s="57"/>
      <c r="M247" s="50"/>
      <c r="N247" s="57"/>
      <c r="O247" s="50"/>
      <c r="P247" s="50"/>
      <c r="Q247" s="50"/>
      <c r="R247" s="50"/>
      <c r="S247" s="22" t="n">
        <v>0</v>
      </c>
      <c r="T247" s="23" t="n">
        <v>0</v>
      </c>
      <c r="U247" s="22" t="n">
        <v>0</v>
      </c>
      <c r="V247" s="23" t="n">
        <f aca="false">U247*2</f>
        <v>0</v>
      </c>
      <c r="W247" s="50"/>
      <c r="X247" s="50"/>
      <c r="Y247" s="50"/>
      <c r="Z247" s="50"/>
      <c r="AA247" s="12" t="n">
        <v>0.84</v>
      </c>
      <c r="AB247" s="11" t="n">
        <f aca="false">IF(AA247&lt;51%,0,IF(AA247&lt;61%,5,IF(AA247&lt;71%,7,9)))</f>
        <v>9</v>
      </c>
      <c r="AC247" s="24" t="n">
        <v>1</v>
      </c>
      <c r="AD247" s="23" t="n">
        <v>10</v>
      </c>
      <c r="AE247" s="51" t="s">
        <v>595</v>
      </c>
      <c r="AF247" s="11" t="n">
        <v>4.33</v>
      </c>
      <c r="AG247" s="51"/>
      <c r="AH247" s="11"/>
      <c r="AI247" s="12" t="n">
        <v>1</v>
      </c>
      <c r="AJ247" s="11" t="n">
        <f aca="false">IF(AI247&lt;100%,0,5)</f>
        <v>5</v>
      </c>
      <c r="AK247" s="22"/>
      <c r="AL247" s="23"/>
      <c r="AM247" s="51"/>
      <c r="AN247" s="11" t="n">
        <v>13.2</v>
      </c>
      <c r="AO247" s="51"/>
      <c r="AP247" s="11" t="n">
        <v>1.2</v>
      </c>
      <c r="AQ247" s="51"/>
      <c r="AR247" s="11"/>
      <c r="AS247" s="22" t="n">
        <v>0</v>
      </c>
      <c r="AT247" s="23" t="n">
        <v>0</v>
      </c>
      <c r="AU247" s="22" t="n">
        <v>0</v>
      </c>
      <c r="AV247" s="23"/>
      <c r="AW247" s="22"/>
      <c r="AX247" s="23"/>
      <c r="AY247" s="22"/>
      <c r="AZ247" s="23"/>
      <c r="BA247" s="22"/>
      <c r="BB247" s="23"/>
      <c r="BC247" s="22"/>
      <c r="BD247" s="23"/>
      <c r="BE247" s="22" t="n">
        <v>0</v>
      </c>
      <c r="BF247" s="23" t="n">
        <f aca="false">BE247*1</f>
        <v>0</v>
      </c>
      <c r="BG247" s="22" t="n">
        <v>0</v>
      </c>
      <c r="BH247" s="23" t="n">
        <f aca="false">BG247*1</f>
        <v>0</v>
      </c>
      <c r="BI247" s="22" t="n">
        <v>0</v>
      </c>
      <c r="BJ247" s="23" t="n">
        <f aca="false">BI247*2</f>
        <v>0</v>
      </c>
      <c r="BK247" s="22" t="n">
        <v>0</v>
      </c>
      <c r="BL247" s="23" t="n">
        <f aca="false">BK247*0.5</f>
        <v>0</v>
      </c>
      <c r="BM247" s="22" t="n">
        <v>0</v>
      </c>
      <c r="BN247" s="23" t="n">
        <v>0</v>
      </c>
      <c r="BO247" s="22"/>
      <c r="BP247" s="52"/>
      <c r="BQ247" s="22"/>
      <c r="BR247" s="52"/>
      <c r="BS247" s="22"/>
      <c r="BT247" s="23"/>
      <c r="BU247" s="22"/>
      <c r="BV247" s="52"/>
      <c r="BW247" s="22"/>
      <c r="BX247" s="23"/>
      <c r="BY247" s="22"/>
      <c r="BZ247" s="23"/>
      <c r="CA247" s="22"/>
      <c r="CB247" s="23"/>
      <c r="CC247" s="22"/>
      <c r="CD247" s="52"/>
      <c r="CE247" s="22"/>
      <c r="CF247" s="52"/>
      <c r="CG247" s="22"/>
      <c r="CH247" s="60"/>
      <c r="CI247" s="22" t="n">
        <v>0</v>
      </c>
      <c r="CJ247" s="53" t="n">
        <f aca="false">CI247</f>
        <v>0</v>
      </c>
      <c r="CK247" s="22"/>
      <c r="CL247" s="52"/>
      <c r="CM247" s="22" t="n">
        <v>0</v>
      </c>
      <c r="CN247" s="53" t="n">
        <f aca="false">CM247</f>
        <v>0</v>
      </c>
      <c r="CO247" s="26" t="n">
        <f aca="false">H247+J247+L247+N247+P247+R247+T247+V247+X247+Z247+AB247+AD247+AF247+AH247+AJ247+AL247+AN247+AP247+AR247+AT247+AV247+AX247+AZ247+BB247+BD247+BF247+BH247+BJ247+BL247+BN247+BP247+BR247+BT247+BV247+BX247+BZ247+CB247+CD247+CF247+CH247+CJ247+CL247+CN247</f>
        <v>42.73</v>
      </c>
    </row>
    <row r="248" customFormat="false" ht="45" hidden="false" customHeight="true" outlineLevel="0" collapsed="false">
      <c r="A248" s="7" t="n">
        <v>73</v>
      </c>
      <c r="B248" s="21" t="s">
        <v>957</v>
      </c>
      <c r="C248" s="42" t="s">
        <v>958</v>
      </c>
      <c r="D248" s="42" t="s">
        <v>959</v>
      </c>
      <c r="E248" s="21" t="s">
        <v>83</v>
      </c>
      <c r="F248" s="21" t="s">
        <v>84</v>
      </c>
      <c r="G248" s="22" t="n">
        <v>0</v>
      </c>
      <c r="H248" s="23" t="n">
        <v>0</v>
      </c>
      <c r="I248" s="22" t="n">
        <v>0</v>
      </c>
      <c r="J248" s="23" t="n">
        <v>0</v>
      </c>
      <c r="K248" s="50"/>
      <c r="L248" s="50"/>
      <c r="M248" s="50"/>
      <c r="N248" s="50"/>
      <c r="O248" s="50"/>
      <c r="P248" s="50"/>
      <c r="Q248" s="50"/>
      <c r="R248" s="50"/>
      <c r="S248" s="22" t="n">
        <v>0</v>
      </c>
      <c r="T248" s="23" t="n">
        <v>0</v>
      </c>
      <c r="U248" s="22" t="n">
        <v>0</v>
      </c>
      <c r="V248" s="23" t="n">
        <f aca="false">U248*2</f>
        <v>0</v>
      </c>
      <c r="W248" s="50"/>
      <c r="X248" s="50"/>
      <c r="Y248" s="50"/>
      <c r="Z248" s="50"/>
      <c r="AA248" s="12" t="n">
        <v>0.793</v>
      </c>
      <c r="AB248" s="11" t="n">
        <f aca="false">IF(AA248&lt;51%,0,IF(AA248&lt;61%,5,IF(AA248&lt;71%,7,9)))</f>
        <v>9</v>
      </c>
      <c r="AC248" s="24" t="n">
        <v>1</v>
      </c>
      <c r="AD248" s="23" t="n">
        <v>10</v>
      </c>
      <c r="AE248" s="51" t="s">
        <v>402</v>
      </c>
      <c r="AF248" s="11" t="n">
        <v>7.45</v>
      </c>
      <c r="AG248" s="51"/>
      <c r="AH248" s="11"/>
      <c r="AI248" s="12" t="n">
        <v>0</v>
      </c>
      <c r="AJ248" s="11" t="n">
        <f aca="false">IF(AI248&lt;100%,0,5)</f>
        <v>0</v>
      </c>
      <c r="AK248" s="22"/>
      <c r="AL248" s="23"/>
      <c r="AM248" s="51"/>
      <c r="AN248" s="11" t="n">
        <v>16.67</v>
      </c>
      <c r="AO248" s="51"/>
      <c r="AP248" s="11" t="n">
        <v>4.67</v>
      </c>
      <c r="AQ248" s="51"/>
      <c r="AR248" s="11"/>
      <c r="AS248" s="22" t="n">
        <v>0</v>
      </c>
      <c r="AT248" s="23" t="n">
        <v>0</v>
      </c>
      <c r="AU248" s="22" t="n">
        <v>0</v>
      </c>
      <c r="AV248" s="23"/>
      <c r="AW248" s="22"/>
      <c r="AX248" s="23"/>
      <c r="AY248" s="22"/>
      <c r="AZ248" s="23"/>
      <c r="BA248" s="22"/>
      <c r="BB248" s="23"/>
      <c r="BC248" s="22"/>
      <c r="BD248" s="23"/>
      <c r="BE248" s="22" t="n">
        <v>0</v>
      </c>
      <c r="BF248" s="23" t="n">
        <f aca="false">BE248*1</f>
        <v>0</v>
      </c>
      <c r="BG248" s="22" t="n">
        <v>0</v>
      </c>
      <c r="BH248" s="23" t="n">
        <f aca="false">BG248*1</f>
        <v>0</v>
      </c>
      <c r="BI248" s="22" t="n">
        <v>0</v>
      </c>
      <c r="BJ248" s="23" t="n">
        <f aca="false">BI248*2</f>
        <v>0</v>
      </c>
      <c r="BK248" s="22" t="n">
        <v>0</v>
      </c>
      <c r="BL248" s="23" t="n">
        <f aca="false">BK248*0.5</f>
        <v>0</v>
      </c>
      <c r="BM248" s="22" t="n">
        <v>0</v>
      </c>
      <c r="BN248" s="23" t="n">
        <v>0</v>
      </c>
      <c r="BO248" s="22"/>
      <c r="BP248" s="52"/>
      <c r="BQ248" s="22"/>
      <c r="BR248" s="52"/>
      <c r="BS248" s="22"/>
      <c r="BT248" s="23"/>
      <c r="BU248" s="22"/>
      <c r="BV248" s="52"/>
      <c r="BW248" s="22"/>
      <c r="BX248" s="23"/>
      <c r="BY248" s="22"/>
      <c r="BZ248" s="52"/>
      <c r="CA248" s="22"/>
      <c r="CB248" s="23" t="n">
        <v>17</v>
      </c>
      <c r="CC248" s="22"/>
      <c r="CD248" s="52"/>
      <c r="CE248" s="22"/>
      <c r="CF248" s="52"/>
      <c r="CG248" s="22"/>
      <c r="CH248" s="60"/>
      <c r="CI248" s="22" t="n">
        <v>0</v>
      </c>
      <c r="CJ248" s="53" t="n">
        <f aca="false">CI248</f>
        <v>0</v>
      </c>
      <c r="CK248" s="22"/>
      <c r="CL248" s="52"/>
      <c r="CM248" s="22" t="n">
        <v>0</v>
      </c>
      <c r="CN248" s="53" t="n">
        <f aca="false">CM248</f>
        <v>0</v>
      </c>
      <c r="CO248" s="26" t="n">
        <f aca="false">H248+J248+L248+N248+P248+R248+T248+V248+X248+Z248+AB248+AD248+AF248+AH248+AJ248+AL248+AN248+AP248+AR248+AT248+AV248+AX248+AZ248+BB248+BD248+BF248+BH248+BJ248+BL248+BN248+BP248+BR248+BT248+BV248+BX248+BZ248+CB248+CD248+CF248+CH248+CJ248+CL248+CN248</f>
        <v>64.79</v>
      </c>
    </row>
    <row r="249" customFormat="false" ht="45" hidden="false" customHeight="true" outlineLevel="0" collapsed="false">
      <c r="A249" s="7" t="n">
        <v>246</v>
      </c>
      <c r="B249" s="21" t="s">
        <v>960</v>
      </c>
      <c r="C249" s="42" t="s">
        <v>42</v>
      </c>
      <c r="D249" s="42" t="s">
        <v>43</v>
      </c>
      <c r="E249" s="21" t="s">
        <v>83</v>
      </c>
      <c r="F249" s="21" t="s">
        <v>141</v>
      </c>
      <c r="G249" s="22" t="n">
        <v>0</v>
      </c>
      <c r="H249" s="23" t="n">
        <v>0</v>
      </c>
      <c r="I249" s="22"/>
      <c r="J249" s="23" t="n">
        <v>2</v>
      </c>
      <c r="K249" s="50"/>
      <c r="L249" s="50"/>
      <c r="M249" s="50"/>
      <c r="N249" s="50"/>
      <c r="O249" s="50"/>
      <c r="P249" s="50"/>
      <c r="Q249" s="50"/>
      <c r="R249" s="50"/>
      <c r="S249" s="22" t="n">
        <v>1</v>
      </c>
      <c r="T249" s="23" t="n">
        <v>10</v>
      </c>
      <c r="U249" s="22" t="n">
        <v>4</v>
      </c>
      <c r="V249" s="23" t="n">
        <f aca="false">U249*2</f>
        <v>8</v>
      </c>
      <c r="W249" s="50"/>
      <c r="X249" s="50"/>
      <c r="Y249" s="50"/>
      <c r="Z249" s="50"/>
      <c r="AA249" s="12" t="n">
        <v>1</v>
      </c>
      <c r="AB249" s="11" t="n">
        <f aca="false">IF(AA249&lt;51%,0,IF(AA249&lt;61%,5,IF(AA249&lt;71%,7,9)))</f>
        <v>9</v>
      </c>
      <c r="AC249" s="24" t="n">
        <v>1</v>
      </c>
      <c r="AD249" s="54" t="n">
        <v>10</v>
      </c>
      <c r="AE249" s="51"/>
      <c r="AF249" s="11"/>
      <c r="AG249" s="51" t="s">
        <v>961</v>
      </c>
      <c r="AH249" s="11" t="n">
        <f aca="false">8.4+8.55</f>
        <v>16.95</v>
      </c>
      <c r="AI249" s="12" t="n">
        <v>1</v>
      </c>
      <c r="AJ249" s="11" t="n">
        <f aca="false">IF(AI249&lt;100%,0,5)</f>
        <v>5</v>
      </c>
      <c r="AK249" s="22"/>
      <c r="AL249" s="23"/>
      <c r="AM249" s="51"/>
      <c r="AN249" s="11"/>
      <c r="AO249" s="51"/>
      <c r="AP249" s="11"/>
      <c r="AQ249" s="51"/>
      <c r="AR249" s="11"/>
      <c r="AS249" s="22" t="n">
        <v>0</v>
      </c>
      <c r="AT249" s="23" t="n">
        <v>0</v>
      </c>
      <c r="AU249" s="22" t="n">
        <v>0</v>
      </c>
      <c r="AV249" s="23" t="n">
        <v>0</v>
      </c>
      <c r="AW249" s="22"/>
      <c r="AX249" s="23"/>
      <c r="AY249" s="22"/>
      <c r="AZ249" s="23"/>
      <c r="BA249" s="22"/>
      <c r="BB249" s="23"/>
      <c r="BC249" s="22"/>
      <c r="BD249" s="23"/>
      <c r="BE249" s="22" t="n">
        <v>0</v>
      </c>
      <c r="BF249" s="23" t="n">
        <f aca="false">BE249*1</f>
        <v>0</v>
      </c>
      <c r="BG249" s="22" t="n">
        <v>0</v>
      </c>
      <c r="BH249" s="23" t="n">
        <f aca="false">BG249*1</f>
        <v>0</v>
      </c>
      <c r="BI249" s="22" t="n">
        <v>0</v>
      </c>
      <c r="BJ249" s="23" t="n">
        <f aca="false">BI249*2</f>
        <v>0</v>
      </c>
      <c r="BK249" s="22" t="n">
        <v>0</v>
      </c>
      <c r="BL249" s="23" t="n">
        <f aca="false">BK249*0.5</f>
        <v>0</v>
      </c>
      <c r="BM249" s="22" t="n">
        <v>0</v>
      </c>
      <c r="BN249" s="23" t="n">
        <v>0</v>
      </c>
      <c r="BO249" s="22"/>
      <c r="BP249" s="52"/>
      <c r="BQ249" s="22"/>
      <c r="BR249" s="52"/>
      <c r="BS249" s="22"/>
      <c r="BT249" s="23" t="n">
        <v>20</v>
      </c>
      <c r="BU249" s="22"/>
      <c r="BV249" s="52"/>
      <c r="BW249" s="22"/>
      <c r="BX249" s="23"/>
      <c r="BY249" s="22"/>
      <c r="BZ249" s="52"/>
      <c r="CA249" s="55"/>
      <c r="CB249" s="23"/>
      <c r="CC249" s="22"/>
      <c r="CD249" s="52"/>
      <c r="CE249" s="22"/>
      <c r="CF249" s="52"/>
      <c r="CG249" s="22"/>
      <c r="CH249" s="60"/>
      <c r="CI249" s="22" t="n">
        <v>0</v>
      </c>
      <c r="CJ249" s="53" t="n">
        <f aca="false">CI249</f>
        <v>0</v>
      </c>
      <c r="CK249" s="22"/>
      <c r="CL249" s="52"/>
      <c r="CM249" s="22" t="n">
        <v>0</v>
      </c>
      <c r="CN249" s="53" t="n">
        <f aca="false">CM249</f>
        <v>0</v>
      </c>
      <c r="CO249" s="26" t="n">
        <f aca="false">H249+J249+L249+N249+P249+R249+T249+V249+X249+Z249+AB249+AD249+AF249+AH249+AJ249+AL249+AN249+AP249+AR249+AT249+AV249+AX249+AZ249+BB249+BD249+BF249+BH249+BJ249+BL249+BN249+BP249+BR249+BT249+BV249+BX249+BZ249+CB249+CD249+CF249+CH249+CJ249+CL249+CN249</f>
        <v>80.95</v>
      </c>
    </row>
    <row r="250" customFormat="false" ht="33.75" hidden="false" customHeight="false" outlineLevel="0" collapsed="false">
      <c r="A250" s="7" t="n">
        <v>27</v>
      </c>
      <c r="B250" s="21" t="s">
        <v>962</v>
      </c>
      <c r="C250" s="42" t="s">
        <v>963</v>
      </c>
      <c r="D250" s="42" t="s">
        <v>964</v>
      </c>
      <c r="E250" s="21" t="s">
        <v>59</v>
      </c>
      <c r="F250" s="21" t="s">
        <v>64</v>
      </c>
      <c r="G250" s="22" t="n">
        <v>0</v>
      </c>
      <c r="H250" s="23" t="n">
        <v>0</v>
      </c>
      <c r="I250" s="22" t="n">
        <v>0</v>
      </c>
      <c r="J250" s="23" t="n">
        <v>0</v>
      </c>
      <c r="K250" s="50"/>
      <c r="L250" s="50"/>
      <c r="M250" s="50"/>
      <c r="N250" s="50"/>
      <c r="O250" s="50"/>
      <c r="P250" s="50"/>
      <c r="Q250" s="50"/>
      <c r="R250" s="50"/>
      <c r="S250" s="22" t="n">
        <v>0</v>
      </c>
      <c r="T250" s="23" t="n">
        <v>0</v>
      </c>
      <c r="U250" s="22" t="n">
        <v>0</v>
      </c>
      <c r="V250" s="23" t="n">
        <f aca="false">U250*2</f>
        <v>0</v>
      </c>
      <c r="W250" s="50"/>
      <c r="X250" s="50"/>
      <c r="Y250" s="50"/>
      <c r="Z250" s="50"/>
      <c r="AA250" s="12" t="n">
        <v>0.849</v>
      </c>
      <c r="AB250" s="11" t="n">
        <f aca="false">IF(AA250&lt;51%,0,IF(AA250&lt;61%,5,IF(AA250&lt;71%,7,9)))</f>
        <v>9</v>
      </c>
      <c r="AC250" s="24" t="n">
        <v>1</v>
      </c>
      <c r="AD250" s="23" t="n">
        <v>10</v>
      </c>
      <c r="AE250" s="51" t="s">
        <v>965</v>
      </c>
      <c r="AF250" s="11" t="n">
        <v>11.3</v>
      </c>
      <c r="AG250" s="51" t="s">
        <v>966</v>
      </c>
      <c r="AH250" s="11" t="n">
        <f aca="false">3.6+3.3</f>
        <v>6.9</v>
      </c>
      <c r="AI250" s="12" t="n">
        <v>0</v>
      </c>
      <c r="AJ250" s="11" t="n">
        <f aca="false">IF(AI250&lt;100%,0,5)</f>
        <v>0</v>
      </c>
      <c r="AK250" s="22"/>
      <c r="AL250" s="23"/>
      <c r="AM250" s="51"/>
      <c r="AN250" s="11" t="n">
        <v>40</v>
      </c>
      <c r="AO250" s="51"/>
      <c r="AP250" s="11" t="n">
        <v>8.5</v>
      </c>
      <c r="AQ250" s="51"/>
      <c r="AR250" s="11"/>
      <c r="AS250" s="22" t="n">
        <v>0</v>
      </c>
      <c r="AT250" s="23" t="n">
        <v>0</v>
      </c>
      <c r="AU250" s="22" t="n">
        <v>0</v>
      </c>
      <c r="AV250" s="23"/>
      <c r="AW250" s="22"/>
      <c r="AX250" s="23"/>
      <c r="AY250" s="22"/>
      <c r="AZ250" s="23"/>
      <c r="BA250" s="22"/>
      <c r="BB250" s="23"/>
      <c r="BC250" s="22"/>
      <c r="BD250" s="23"/>
      <c r="BE250" s="22" t="n">
        <v>0</v>
      </c>
      <c r="BF250" s="23" t="n">
        <f aca="false">BE250*1</f>
        <v>0</v>
      </c>
      <c r="BG250" s="22" t="n">
        <v>0</v>
      </c>
      <c r="BH250" s="23" t="n">
        <f aca="false">BG250*1</f>
        <v>0</v>
      </c>
      <c r="BI250" s="22" t="n">
        <v>0</v>
      </c>
      <c r="BJ250" s="23" t="n">
        <f aca="false">BI250*2</f>
        <v>0</v>
      </c>
      <c r="BK250" s="22" t="n">
        <v>0</v>
      </c>
      <c r="BL250" s="23" t="n">
        <f aca="false">BK250*0.5</f>
        <v>0</v>
      </c>
      <c r="BM250" s="22" t="n">
        <v>0</v>
      </c>
      <c r="BN250" s="23" t="n">
        <v>0</v>
      </c>
      <c r="BO250" s="22"/>
      <c r="BP250" s="52"/>
      <c r="BQ250" s="22"/>
      <c r="BR250" s="52"/>
      <c r="BS250" s="22"/>
      <c r="BT250" s="23"/>
      <c r="BU250" s="22"/>
      <c r="BV250" s="52"/>
      <c r="BW250" s="59"/>
      <c r="BX250" s="23" t="n">
        <v>2</v>
      </c>
      <c r="BY250" s="22"/>
      <c r="BZ250" s="23"/>
      <c r="CA250" s="22"/>
      <c r="CB250" s="23"/>
      <c r="CC250" s="22"/>
      <c r="CD250" s="52"/>
      <c r="CE250" s="22"/>
      <c r="CF250" s="52"/>
      <c r="CG250" s="22" t="s">
        <v>967</v>
      </c>
      <c r="CH250" s="23" t="n">
        <v>12</v>
      </c>
      <c r="CI250" s="22" t="n">
        <v>0</v>
      </c>
      <c r="CJ250" s="53" t="n">
        <f aca="false">CI250</f>
        <v>0</v>
      </c>
      <c r="CK250" s="22"/>
      <c r="CL250" s="52"/>
      <c r="CM250" s="22" t="n">
        <v>0</v>
      </c>
      <c r="CN250" s="53" t="n">
        <f aca="false">CM250</f>
        <v>0</v>
      </c>
      <c r="CO250" s="26" t="n">
        <f aca="false">H250+J250+L250+N250+P250+R250+T250+V250+X250+Z250+AB250+AD250+AF250+AH250+AJ250+AL250+AN250+AP250+AR250+AT250+AV250+AX250+AZ250+BB250+BD250+BF250+BH250+BJ250+BL250+BN250+BP250+BR250+BT250+BV250+BX250+BZ250+CB250+CD250+CF250+CH250+CJ250+CL250+CN250</f>
        <v>99.7</v>
      </c>
    </row>
    <row r="251" customFormat="false" ht="56.25" hidden="false" customHeight="false" outlineLevel="0" collapsed="false">
      <c r="A251" s="7" t="n">
        <v>120</v>
      </c>
      <c r="B251" s="21" t="s">
        <v>968</v>
      </c>
      <c r="C251" s="42" t="s">
        <v>969</v>
      </c>
      <c r="D251" s="42" t="s">
        <v>970</v>
      </c>
      <c r="E251" s="21" t="s">
        <v>68</v>
      </c>
      <c r="F251" s="21" t="s">
        <v>102</v>
      </c>
      <c r="G251" s="22" t="n">
        <v>0</v>
      </c>
      <c r="H251" s="23" t="n">
        <v>0</v>
      </c>
      <c r="I251" s="22" t="n">
        <v>0</v>
      </c>
      <c r="J251" s="23" t="n">
        <v>0</v>
      </c>
      <c r="K251" s="50"/>
      <c r="L251" s="57"/>
      <c r="M251" s="50"/>
      <c r="N251" s="57"/>
      <c r="O251" s="50"/>
      <c r="P251" s="50"/>
      <c r="Q251" s="50"/>
      <c r="R251" s="50"/>
      <c r="S251" s="22" t="n">
        <v>0</v>
      </c>
      <c r="T251" s="23" t="n">
        <v>0</v>
      </c>
      <c r="U251" s="22" t="n">
        <v>0</v>
      </c>
      <c r="V251" s="23" t="n">
        <f aca="false">U251*2</f>
        <v>0</v>
      </c>
      <c r="W251" s="50"/>
      <c r="X251" s="50"/>
      <c r="Y251" s="50"/>
      <c r="Z251" s="50"/>
      <c r="AA251" s="12" t="n">
        <v>0.89</v>
      </c>
      <c r="AB251" s="11" t="n">
        <f aca="false">IF(AA251&lt;51%,0,IF(AA251&lt;61%,5,IF(AA251&lt;71%,7,9)))</f>
        <v>9</v>
      </c>
      <c r="AC251" s="24" t="n">
        <v>1</v>
      </c>
      <c r="AD251" s="54" t="n">
        <v>10</v>
      </c>
      <c r="AE251" s="51"/>
      <c r="AF251" s="11"/>
      <c r="AG251" s="51"/>
      <c r="AH251" s="11"/>
      <c r="AI251" s="12" t="n">
        <v>1</v>
      </c>
      <c r="AJ251" s="11" t="n">
        <f aca="false">IF(AI251&lt;100%,0,5)</f>
        <v>5</v>
      </c>
      <c r="AK251" s="22"/>
      <c r="AL251" s="23"/>
      <c r="AM251" s="51"/>
      <c r="AN251" s="11"/>
      <c r="AO251" s="51"/>
      <c r="AP251" s="11"/>
      <c r="AQ251" s="51"/>
      <c r="AR251" s="11"/>
      <c r="AS251" s="22" t="n">
        <v>0</v>
      </c>
      <c r="AT251" s="23" t="n">
        <v>0</v>
      </c>
      <c r="AU251" s="22" t="n">
        <v>0</v>
      </c>
      <c r="AV251" s="23" t="n">
        <v>0</v>
      </c>
      <c r="AW251" s="22"/>
      <c r="AX251" s="23"/>
      <c r="AY251" s="22"/>
      <c r="AZ251" s="23"/>
      <c r="BA251" s="22"/>
      <c r="BB251" s="23"/>
      <c r="BC251" s="22"/>
      <c r="BD251" s="23"/>
      <c r="BE251" s="22" t="n">
        <v>8</v>
      </c>
      <c r="BF251" s="23" t="n">
        <f aca="false">BE251*1</f>
        <v>8</v>
      </c>
      <c r="BG251" s="22" t="n">
        <v>0</v>
      </c>
      <c r="BH251" s="23" t="n">
        <f aca="false">BG251*1</f>
        <v>0</v>
      </c>
      <c r="BI251" s="22" t="n">
        <v>0</v>
      </c>
      <c r="BJ251" s="23" t="n">
        <f aca="false">BI251*2</f>
        <v>0</v>
      </c>
      <c r="BK251" s="22" t="n">
        <v>0</v>
      </c>
      <c r="BL251" s="23" t="n">
        <f aca="false">BK251*0.5</f>
        <v>0</v>
      </c>
      <c r="BM251" s="22" t="n">
        <v>0</v>
      </c>
      <c r="BN251" s="23" t="n">
        <v>0</v>
      </c>
      <c r="BO251" s="22"/>
      <c r="BP251" s="52"/>
      <c r="BQ251" s="22"/>
      <c r="BR251" s="52"/>
      <c r="BS251" s="22"/>
      <c r="BT251" s="23"/>
      <c r="BU251" s="22"/>
      <c r="BV251" s="52"/>
      <c r="BW251" s="22"/>
      <c r="BX251" s="23"/>
      <c r="BY251" s="22"/>
      <c r="BZ251" s="23"/>
      <c r="CA251" s="22"/>
      <c r="CB251" s="23"/>
      <c r="CC251" s="22"/>
      <c r="CD251" s="52"/>
      <c r="CE251" s="22"/>
      <c r="CF251" s="52"/>
      <c r="CG251" s="22"/>
      <c r="CH251" s="60"/>
      <c r="CI251" s="22" t="n">
        <v>0</v>
      </c>
      <c r="CJ251" s="53" t="n">
        <f aca="false">CI251</f>
        <v>0</v>
      </c>
      <c r="CK251" s="22"/>
      <c r="CL251" s="52"/>
      <c r="CM251" s="22" t="n">
        <v>0</v>
      </c>
      <c r="CN251" s="53" t="n">
        <f aca="false">CM251</f>
        <v>0</v>
      </c>
      <c r="CO251" s="26" t="n">
        <f aca="false">H251+J251+L251+N251+P251+R251+T251+V251+X251+Z251+AB251+AD251+AF251+AH251+AJ251+AL251+AN251+AP251+AR251+AT251+AV251+AX251+AZ251+BB251+BD251+BF251+BH251+BJ251+BL251+BN251+BP251+BR251+BT251+BV251+BX251+BZ251+CB251+CD251+CF251+CH251+CJ251+CL251+CN251</f>
        <v>32</v>
      </c>
    </row>
    <row r="252" customFormat="false" ht="45" hidden="false" customHeight="true" outlineLevel="0" collapsed="false">
      <c r="A252" s="7" t="n">
        <v>247</v>
      </c>
      <c r="B252" s="21" t="s">
        <v>971</v>
      </c>
      <c r="C252" s="42" t="s">
        <v>972</v>
      </c>
      <c r="D252" s="42" t="s">
        <v>973</v>
      </c>
      <c r="E252" s="21" t="s">
        <v>83</v>
      </c>
      <c r="F252" s="21" t="s">
        <v>141</v>
      </c>
      <c r="G252" s="22"/>
      <c r="H252" s="23" t="n">
        <v>2</v>
      </c>
      <c r="I252" s="22" t="n">
        <v>0</v>
      </c>
      <c r="J252" s="23" t="n">
        <v>0</v>
      </c>
      <c r="K252" s="50"/>
      <c r="L252" s="50"/>
      <c r="M252" s="50"/>
      <c r="N252" s="50"/>
      <c r="O252" s="50"/>
      <c r="P252" s="50"/>
      <c r="Q252" s="50"/>
      <c r="R252" s="50"/>
      <c r="S252" s="22" t="n">
        <v>0</v>
      </c>
      <c r="T252" s="23" t="n">
        <v>0</v>
      </c>
      <c r="U252" s="22" t="n">
        <v>0</v>
      </c>
      <c r="V252" s="23" t="n">
        <f aca="false">U252*2</f>
        <v>0</v>
      </c>
      <c r="W252" s="50"/>
      <c r="X252" s="50"/>
      <c r="Y252" s="50"/>
      <c r="Z252" s="50"/>
      <c r="AA252" s="12" t="n">
        <v>0</v>
      </c>
      <c r="AB252" s="11" t="n">
        <f aca="false">IF(AA252&lt;51%,0,IF(AA252&lt;61%,5,IF(AA252&lt;71%,7,9)))</f>
        <v>0</v>
      </c>
      <c r="AC252" s="24" t="n">
        <v>1</v>
      </c>
      <c r="AD252" s="54" t="n">
        <v>10</v>
      </c>
      <c r="AE252" s="51" t="s">
        <v>974</v>
      </c>
      <c r="AF252" s="11" t="n">
        <v>21.7</v>
      </c>
      <c r="AG252" s="51" t="s">
        <v>975</v>
      </c>
      <c r="AH252" s="11" t="n">
        <v>10.5</v>
      </c>
      <c r="AI252" s="12" t="n">
        <v>0</v>
      </c>
      <c r="AJ252" s="11" t="n">
        <f aca="false">IF(AI252&lt;100%,0,5)</f>
        <v>0</v>
      </c>
      <c r="AK252" s="22"/>
      <c r="AL252" s="23"/>
      <c r="AM252" s="51"/>
      <c r="AN252" s="11"/>
      <c r="AO252" s="51"/>
      <c r="AP252" s="11"/>
      <c r="AQ252" s="51"/>
      <c r="AR252" s="11"/>
      <c r="AS252" s="22" t="n">
        <v>0</v>
      </c>
      <c r="AT252" s="23" t="n">
        <v>0</v>
      </c>
      <c r="AU252" s="22" t="n">
        <v>0</v>
      </c>
      <c r="AV252" s="23"/>
      <c r="AW252" s="22"/>
      <c r="AX252" s="23"/>
      <c r="AY252" s="22"/>
      <c r="AZ252" s="23"/>
      <c r="BA252" s="22"/>
      <c r="BB252" s="23"/>
      <c r="BC252" s="22"/>
      <c r="BD252" s="23"/>
      <c r="BE252" s="22" t="n">
        <v>0</v>
      </c>
      <c r="BF252" s="23" t="n">
        <f aca="false">BE252*1</f>
        <v>0</v>
      </c>
      <c r="BG252" s="22" t="n">
        <v>0</v>
      </c>
      <c r="BH252" s="23" t="n">
        <f aca="false">BG252*1</f>
        <v>0</v>
      </c>
      <c r="BI252" s="22" t="n">
        <v>0</v>
      </c>
      <c r="BJ252" s="23" t="n">
        <f aca="false">BI252*2</f>
        <v>0</v>
      </c>
      <c r="BK252" s="22" t="n">
        <v>0</v>
      </c>
      <c r="BL252" s="23" t="n">
        <f aca="false">BK252*0.5</f>
        <v>0</v>
      </c>
      <c r="BM252" s="22" t="n">
        <v>0</v>
      </c>
      <c r="BN252" s="23" t="n">
        <v>0</v>
      </c>
      <c r="BO252" s="22"/>
      <c r="BP252" s="52"/>
      <c r="BQ252" s="22"/>
      <c r="BR252" s="52"/>
      <c r="BS252" s="22"/>
      <c r="BT252" s="23"/>
      <c r="BU252" s="22"/>
      <c r="BV252" s="52"/>
      <c r="BW252" s="22"/>
      <c r="BX252" s="23"/>
      <c r="BY252" s="22"/>
      <c r="BZ252" s="23"/>
      <c r="CA252" s="22"/>
      <c r="CB252" s="23"/>
      <c r="CC252" s="22"/>
      <c r="CD252" s="52"/>
      <c r="CE252" s="22"/>
      <c r="CF252" s="52"/>
      <c r="CG252" s="22"/>
      <c r="CH252" s="60"/>
      <c r="CI252" s="22" t="n">
        <v>0</v>
      </c>
      <c r="CJ252" s="53" t="n">
        <f aca="false">CI252</f>
        <v>0</v>
      </c>
      <c r="CK252" s="22"/>
      <c r="CL252" s="52"/>
      <c r="CM252" s="22" t="n">
        <v>0</v>
      </c>
      <c r="CN252" s="53" t="n">
        <f aca="false">CM252</f>
        <v>0</v>
      </c>
      <c r="CO252" s="26" t="n">
        <f aca="false">H252+J252+L252+N252+P252+R252+T252+V252+X252+Z252+AB252+AD252+AF252+AH252+AJ252+AL252+AN252+AP252+AR252+AT252+AV252+AX252+AZ252+BB252+BD252+BF252+BH252+BJ252+BL252+BN252+BP252+BR252+BT252+BV252+BX252+BZ252+CB252+CD252+CF252+CH252+CJ252+CL252+CN252</f>
        <v>44.2</v>
      </c>
    </row>
    <row r="253" customFormat="false" ht="45" hidden="false" customHeight="true" outlineLevel="0" collapsed="false">
      <c r="A253" s="7" t="n">
        <v>227</v>
      </c>
      <c r="B253" s="21" t="s">
        <v>976</v>
      </c>
      <c r="C253" s="42" t="s">
        <v>977</v>
      </c>
      <c r="D253" s="42" t="s">
        <v>978</v>
      </c>
      <c r="E253" s="21" t="s">
        <v>83</v>
      </c>
      <c r="F253" s="21" t="s">
        <v>137</v>
      </c>
      <c r="G253" s="22" t="n">
        <v>0</v>
      </c>
      <c r="H253" s="23" t="n">
        <v>0</v>
      </c>
      <c r="I253" s="22" t="n">
        <v>0</v>
      </c>
      <c r="J253" s="23" t="n">
        <v>0</v>
      </c>
      <c r="K253" s="50"/>
      <c r="L253" s="50"/>
      <c r="M253" s="50"/>
      <c r="N253" s="50"/>
      <c r="O253" s="50"/>
      <c r="P253" s="50"/>
      <c r="Q253" s="50"/>
      <c r="R253" s="50"/>
      <c r="S253" s="22" t="n">
        <v>0</v>
      </c>
      <c r="T253" s="23" t="n">
        <v>0</v>
      </c>
      <c r="U253" s="22" t="n">
        <v>0</v>
      </c>
      <c r="V253" s="23" t="n">
        <f aca="false">U253*2</f>
        <v>0</v>
      </c>
      <c r="W253" s="50"/>
      <c r="X253" s="50"/>
      <c r="Y253" s="50"/>
      <c r="Z253" s="50"/>
      <c r="AA253" s="12" t="n">
        <v>0.8747</v>
      </c>
      <c r="AB253" s="11" t="n">
        <f aca="false">IF(AA253&lt;51%,0,IF(AA253&lt;61%,5,IF(AA253&lt;71%,7,9)))</f>
        <v>9</v>
      </c>
      <c r="AC253" s="24" t="n">
        <v>1</v>
      </c>
      <c r="AD253" s="23" t="n">
        <v>10</v>
      </c>
      <c r="AE253" s="51" t="s">
        <v>395</v>
      </c>
      <c r="AF253" s="11" t="n">
        <v>25.4</v>
      </c>
      <c r="AG253" s="51"/>
      <c r="AH253" s="11"/>
      <c r="AI253" s="12" t="n">
        <v>1</v>
      </c>
      <c r="AJ253" s="11" t="n">
        <f aca="false">IF(AI253&lt;100%,0,5)</f>
        <v>5</v>
      </c>
      <c r="AK253" s="22"/>
      <c r="AL253" s="23"/>
      <c r="AM253" s="51"/>
      <c r="AN253" s="11"/>
      <c r="AO253" s="51"/>
      <c r="AP253" s="11"/>
      <c r="AQ253" s="51"/>
      <c r="AR253" s="11"/>
      <c r="AS253" s="22" t="n">
        <v>0</v>
      </c>
      <c r="AT253" s="23" t="n">
        <v>0</v>
      </c>
      <c r="AU253" s="22" t="n">
        <v>0</v>
      </c>
      <c r="AV253" s="23"/>
      <c r="AW253" s="22"/>
      <c r="AX253" s="23"/>
      <c r="AY253" s="22"/>
      <c r="AZ253" s="23"/>
      <c r="BA253" s="22"/>
      <c r="BB253" s="23"/>
      <c r="BC253" s="22"/>
      <c r="BD253" s="23"/>
      <c r="BE253" s="22" t="n">
        <v>0</v>
      </c>
      <c r="BF253" s="23" t="n">
        <f aca="false">BE253*1</f>
        <v>0</v>
      </c>
      <c r="BG253" s="22" t="n">
        <v>0</v>
      </c>
      <c r="BH253" s="23" t="n">
        <f aca="false">BG253*1</f>
        <v>0</v>
      </c>
      <c r="BI253" s="22" t="n">
        <v>0</v>
      </c>
      <c r="BJ253" s="23" t="n">
        <f aca="false">BI253*2</f>
        <v>0</v>
      </c>
      <c r="BK253" s="22" t="n">
        <v>0</v>
      </c>
      <c r="BL253" s="23" t="n">
        <f aca="false">BK253*0.5</f>
        <v>0</v>
      </c>
      <c r="BM253" s="22" t="n">
        <v>0</v>
      </c>
      <c r="BN253" s="23" t="n">
        <v>0</v>
      </c>
      <c r="BO253" s="22"/>
      <c r="BP253" s="52"/>
      <c r="BQ253" s="22"/>
      <c r="BR253" s="52"/>
      <c r="BS253" s="22"/>
      <c r="BT253" s="23"/>
      <c r="BU253" s="22"/>
      <c r="BV253" s="52"/>
      <c r="BW253" s="22"/>
      <c r="BX253" s="23"/>
      <c r="BY253" s="22"/>
      <c r="BZ253" s="23"/>
      <c r="CA253" s="22"/>
      <c r="CB253" s="23"/>
      <c r="CC253" s="22"/>
      <c r="CD253" s="52"/>
      <c r="CE253" s="22"/>
      <c r="CF253" s="52"/>
      <c r="CG253" s="22"/>
      <c r="CH253" s="60"/>
      <c r="CI253" s="22" t="n">
        <v>0</v>
      </c>
      <c r="CJ253" s="53" t="n">
        <f aca="false">CI253</f>
        <v>0</v>
      </c>
      <c r="CK253" s="22"/>
      <c r="CL253" s="52"/>
      <c r="CM253" s="22" t="n">
        <v>0</v>
      </c>
      <c r="CN253" s="53" t="n">
        <f aca="false">CM253</f>
        <v>0</v>
      </c>
      <c r="CO253" s="26" t="n">
        <f aca="false">H253+J253+L253+N253+P253+R253+T253+V253+X253+Z253+AB253+AD253+AF253+AH253+AJ253+AL253+AN253+AP253+AR253+AT253+AV253+AX253+AZ253+BB253+BD253+BF253+BH253+BJ253+BL253+BN253+BP253+BR253+BT253+BV253+BX253+BZ253+CB253+CD253+CF253+CH253+CJ253+CL253+CN253</f>
        <v>49.4</v>
      </c>
    </row>
    <row r="254" customFormat="false" ht="45" hidden="false" customHeight="true" outlineLevel="0" collapsed="false">
      <c r="A254" s="7" t="n">
        <v>153</v>
      </c>
      <c r="B254" s="21" t="s">
        <v>979</v>
      </c>
      <c r="C254" s="42" t="s">
        <v>980</v>
      </c>
      <c r="D254" s="42" t="s">
        <v>981</v>
      </c>
      <c r="E254" s="21" t="s">
        <v>68</v>
      </c>
      <c r="F254" s="21" t="s">
        <v>108</v>
      </c>
      <c r="G254" s="22"/>
      <c r="H254" s="23" t="n">
        <v>17</v>
      </c>
      <c r="I254" s="22" t="n">
        <v>0</v>
      </c>
      <c r="J254" s="23" t="n">
        <v>0</v>
      </c>
      <c r="K254" s="50"/>
      <c r="L254" s="57"/>
      <c r="M254" s="50"/>
      <c r="N254" s="57"/>
      <c r="O254" s="50"/>
      <c r="P254" s="50"/>
      <c r="Q254" s="50"/>
      <c r="R254" s="50"/>
      <c r="S254" s="22" t="n">
        <v>0</v>
      </c>
      <c r="T254" s="23" t="n">
        <v>0</v>
      </c>
      <c r="U254" s="22" t="n">
        <v>0</v>
      </c>
      <c r="V254" s="23" t="n">
        <f aca="false">U254*2</f>
        <v>0</v>
      </c>
      <c r="W254" s="50"/>
      <c r="X254" s="50"/>
      <c r="Y254" s="50"/>
      <c r="Z254" s="50"/>
      <c r="AA254" s="12" t="n">
        <v>0</v>
      </c>
      <c r="AB254" s="11" t="n">
        <f aca="false">IF(AA254&lt;51%,0,IF(AA254&lt;61%,5,IF(AA254&lt;71%,7,9)))</f>
        <v>0</v>
      </c>
      <c r="AC254" s="24" t="n">
        <v>1</v>
      </c>
      <c r="AD254" s="23" t="n">
        <v>10</v>
      </c>
      <c r="AE254" s="51"/>
      <c r="AF254" s="11"/>
      <c r="AG254" s="51" t="s">
        <v>982</v>
      </c>
      <c r="AH254" s="11" t="n">
        <f aca="false">13.95+1.2</f>
        <v>15.15</v>
      </c>
      <c r="AI254" s="12" t="n">
        <v>1</v>
      </c>
      <c r="AJ254" s="11" t="n">
        <f aca="false">IF(AI254&lt;100%,0,5)</f>
        <v>5</v>
      </c>
      <c r="AK254" s="22"/>
      <c r="AL254" s="23"/>
      <c r="AM254" s="51"/>
      <c r="AN254" s="11" t="n">
        <v>10</v>
      </c>
      <c r="AO254" s="51"/>
      <c r="AP254" s="11" t="n">
        <v>5.67</v>
      </c>
      <c r="AQ254" s="51"/>
      <c r="AR254" s="11" t="n">
        <v>2</v>
      </c>
      <c r="AS254" s="22" t="n">
        <v>0</v>
      </c>
      <c r="AT254" s="23" t="n">
        <v>0</v>
      </c>
      <c r="AU254" s="22" t="n">
        <v>0</v>
      </c>
      <c r="AV254" s="23"/>
      <c r="AW254" s="22"/>
      <c r="AX254" s="23"/>
      <c r="AY254" s="22" t="s">
        <v>269</v>
      </c>
      <c r="AZ254" s="23" t="n">
        <v>3</v>
      </c>
      <c r="BA254" s="22" t="s">
        <v>269</v>
      </c>
      <c r="BB254" s="23" t="n">
        <v>3</v>
      </c>
      <c r="BC254" s="59" t="s">
        <v>983</v>
      </c>
      <c r="BD254" s="23" t="n">
        <v>14</v>
      </c>
      <c r="BE254" s="22" t="n">
        <v>0</v>
      </c>
      <c r="BF254" s="23" t="n">
        <f aca="false">BE254*1</f>
        <v>0</v>
      </c>
      <c r="BG254" s="22" t="n">
        <v>3</v>
      </c>
      <c r="BH254" s="23" t="n">
        <f aca="false">BG254*1</f>
        <v>3</v>
      </c>
      <c r="BI254" s="22" t="n">
        <v>0</v>
      </c>
      <c r="BJ254" s="23" t="n">
        <f aca="false">BI254*2</f>
        <v>0</v>
      </c>
      <c r="BK254" s="22" t="n">
        <v>6</v>
      </c>
      <c r="BL254" s="23" t="n">
        <f aca="false">BK254*0.5</f>
        <v>3</v>
      </c>
      <c r="BM254" s="22" t="n">
        <v>0</v>
      </c>
      <c r="BN254" s="23" t="n">
        <v>0</v>
      </c>
      <c r="BO254" s="22"/>
      <c r="BP254" s="52"/>
      <c r="BQ254" s="22"/>
      <c r="BR254" s="52"/>
      <c r="BS254" s="22"/>
      <c r="BT254" s="23"/>
      <c r="BU254" s="22" t="n">
        <v>2</v>
      </c>
      <c r="BV254" s="23" t="n">
        <f aca="false">BU254*7</f>
        <v>14</v>
      </c>
      <c r="BW254" s="59"/>
      <c r="BX254" s="23" t="n">
        <v>30</v>
      </c>
      <c r="BY254" s="55"/>
      <c r="BZ254" s="23" t="n">
        <v>2</v>
      </c>
      <c r="CA254" s="22"/>
      <c r="CB254" s="23"/>
      <c r="CC254" s="22"/>
      <c r="CD254" s="52"/>
      <c r="CE254" s="55"/>
      <c r="CF254" s="23" t="n">
        <v>15</v>
      </c>
      <c r="CG254" s="22" t="s">
        <v>984</v>
      </c>
      <c r="CH254" s="60" t="n">
        <f aca="false">1*10+1*8</f>
        <v>18</v>
      </c>
      <c r="CI254" s="22" t="n">
        <v>0</v>
      </c>
      <c r="CJ254" s="53" t="n">
        <f aca="false">CI254</f>
        <v>0</v>
      </c>
      <c r="CK254" s="22"/>
      <c r="CL254" s="52"/>
      <c r="CM254" s="22" t="n">
        <v>0</v>
      </c>
      <c r="CN254" s="53" t="n">
        <f aca="false">CM254</f>
        <v>0</v>
      </c>
      <c r="CO254" s="26" t="n">
        <f aca="false">H254+J254+L254+N254+P254+R254+T254+V254+X254+Z254+AB254+AD254+AF254+AH254+AJ254+AL254+AN254+AP254+AR254+AT254+AV254+AX254+AZ254+BB254+BD254+BF254+BH254+BJ254+BL254+BN254+BP254+BR254+BT254+BV254+BX254+BZ254+CB254+CD254+CF254+CH254+CJ254+CL254+CN254</f>
        <v>169.82</v>
      </c>
    </row>
    <row r="255" customFormat="false" ht="45" hidden="false" customHeight="true" outlineLevel="0" collapsed="false">
      <c r="A255" s="39" t="n">
        <v>270</v>
      </c>
      <c r="B255" s="21" t="s">
        <v>985</v>
      </c>
      <c r="C255" s="42" t="s">
        <v>986</v>
      </c>
      <c r="D255" s="42" t="s">
        <v>987</v>
      </c>
      <c r="E255" s="21" t="s">
        <v>638</v>
      </c>
      <c r="F255" s="7"/>
      <c r="G255" s="22"/>
      <c r="H255" s="23"/>
      <c r="I255" s="22"/>
      <c r="J255" s="23"/>
      <c r="K255" s="50"/>
      <c r="L255" s="50"/>
      <c r="M255" s="50"/>
      <c r="N255" s="50"/>
      <c r="O255" s="50"/>
      <c r="P255" s="50"/>
      <c r="Q255" s="50"/>
      <c r="R255" s="50"/>
      <c r="S255" s="22"/>
      <c r="T255" s="23"/>
      <c r="U255" s="22"/>
      <c r="V255" s="23"/>
      <c r="W255" s="50"/>
      <c r="X255" s="50"/>
      <c r="Y255" s="50"/>
      <c r="Z255" s="50"/>
      <c r="AA255" s="22"/>
      <c r="AB255" s="23"/>
      <c r="AC255" s="22"/>
      <c r="AD255" s="23"/>
      <c r="AE255" s="22"/>
      <c r="AF255" s="23"/>
      <c r="AG255" s="22"/>
      <c r="AH255" s="23"/>
      <c r="AI255" s="22"/>
      <c r="AJ255" s="23"/>
      <c r="AK255" s="22"/>
      <c r="AL255" s="23"/>
      <c r="AM255" s="51"/>
      <c r="AN255" s="11"/>
      <c r="AO255" s="51"/>
      <c r="AP255" s="11" t="n">
        <v>1.33</v>
      </c>
      <c r="AQ255" s="51"/>
      <c r="AR255" s="11"/>
      <c r="AS255" s="22"/>
      <c r="AT255" s="23"/>
      <c r="AU255" s="22"/>
      <c r="AV255" s="23"/>
      <c r="AW255" s="22"/>
      <c r="AX255" s="23"/>
      <c r="AY255" s="22"/>
      <c r="AZ255" s="23"/>
      <c r="BA255" s="22"/>
      <c r="BB255" s="23"/>
      <c r="BC255" s="22"/>
      <c r="BD255" s="23"/>
      <c r="BE255" s="22"/>
      <c r="BF255" s="23"/>
      <c r="BG255" s="22"/>
      <c r="BH255" s="23"/>
      <c r="BI255" s="22"/>
      <c r="BJ255" s="23"/>
      <c r="BK255" s="22"/>
      <c r="BL255" s="23"/>
      <c r="BM255" s="22" t="n">
        <v>0</v>
      </c>
      <c r="BN255" s="23" t="n">
        <v>0</v>
      </c>
      <c r="BO255" s="22"/>
      <c r="BP255" s="52"/>
      <c r="BQ255" s="22"/>
      <c r="BR255" s="52"/>
      <c r="BS255" s="22"/>
      <c r="BT255" s="23"/>
      <c r="BU255" s="22"/>
      <c r="BV255" s="52"/>
      <c r="BW255" s="22"/>
      <c r="BX255" s="60"/>
      <c r="BY255" s="22"/>
      <c r="BZ255" s="52"/>
      <c r="CA255" s="22"/>
      <c r="CB255" s="23"/>
      <c r="CC255" s="22"/>
      <c r="CD255" s="52"/>
      <c r="CE255" s="22"/>
      <c r="CF255" s="52"/>
      <c r="CG255" s="22"/>
      <c r="CH255" s="60"/>
      <c r="CI255" s="22"/>
      <c r="CJ255" s="64"/>
      <c r="CK255" s="22"/>
      <c r="CL255" s="52"/>
      <c r="CM255" s="22"/>
      <c r="CN255" s="64"/>
      <c r="CO255" s="26" t="n">
        <f aca="false">H255+J255+L255+N255+P255+R255+T255+V255+X255+Z255+AB255+AD255+AF255+AH255+AJ255+AL255+AN255+AP255+AR255+AT255+AV255+AX255+AZ255+BB255+BD255+BF255+BH255+BJ255+BL255+BN255+BP255+BR255+BT255+BV255+BX255+BZ255+CB255+CD255+CF255+CH255+CJ255+CL255+CN255</f>
        <v>1.33</v>
      </c>
    </row>
    <row r="256" customFormat="false" ht="45" hidden="false" customHeight="true" outlineLevel="0" collapsed="false">
      <c r="A256" s="7" t="n">
        <v>43</v>
      </c>
      <c r="B256" s="21" t="s">
        <v>988</v>
      </c>
      <c r="C256" s="42" t="s">
        <v>989</v>
      </c>
      <c r="D256" s="42" t="s">
        <v>990</v>
      </c>
      <c r="E256" s="21" t="s">
        <v>68</v>
      </c>
      <c r="F256" s="21" t="s">
        <v>69</v>
      </c>
      <c r="G256" s="22" t="n">
        <v>0</v>
      </c>
      <c r="H256" s="23" t="n">
        <v>0</v>
      </c>
      <c r="I256" s="22" t="n">
        <v>0</v>
      </c>
      <c r="J256" s="23" t="n">
        <v>0</v>
      </c>
      <c r="K256" s="50"/>
      <c r="L256" s="57"/>
      <c r="M256" s="50"/>
      <c r="N256" s="57"/>
      <c r="O256" s="50"/>
      <c r="P256" s="50"/>
      <c r="Q256" s="50"/>
      <c r="R256" s="50"/>
      <c r="S256" s="22" t="n">
        <v>0</v>
      </c>
      <c r="T256" s="23" t="n">
        <v>0</v>
      </c>
      <c r="U256" s="22" t="n">
        <v>0</v>
      </c>
      <c r="V256" s="23" t="n">
        <f aca="false">U256*2</f>
        <v>0</v>
      </c>
      <c r="W256" s="50"/>
      <c r="X256" s="50"/>
      <c r="Y256" s="50"/>
      <c r="Z256" s="50"/>
      <c r="AA256" s="12" t="n">
        <v>0.85</v>
      </c>
      <c r="AB256" s="11" t="n">
        <f aca="false">IF(AA256&lt;51%,0,IF(AA256&lt;61%,5,IF(AA256&lt;71%,7,9)))</f>
        <v>9</v>
      </c>
      <c r="AC256" s="24" t="n">
        <v>1</v>
      </c>
      <c r="AD256" s="23" t="n">
        <v>10</v>
      </c>
      <c r="AE256" s="51"/>
      <c r="AF256" s="11"/>
      <c r="AG256" s="51"/>
      <c r="AH256" s="11"/>
      <c r="AI256" s="12" t="n">
        <v>1</v>
      </c>
      <c r="AJ256" s="11" t="n">
        <f aca="false">IF(AI256&lt;100%,0,5)</f>
        <v>5</v>
      </c>
      <c r="AK256" s="22"/>
      <c r="AL256" s="23"/>
      <c r="AM256" s="51"/>
      <c r="AN256" s="11"/>
      <c r="AO256" s="51"/>
      <c r="AP256" s="11"/>
      <c r="AQ256" s="51"/>
      <c r="AR256" s="11"/>
      <c r="AS256" s="22" t="n">
        <v>0</v>
      </c>
      <c r="AT256" s="23" t="n">
        <v>0</v>
      </c>
      <c r="AU256" s="22" t="n">
        <v>0</v>
      </c>
      <c r="AV256" s="23"/>
      <c r="AW256" s="22"/>
      <c r="AX256" s="23"/>
      <c r="AY256" s="22"/>
      <c r="AZ256" s="23"/>
      <c r="BA256" s="22"/>
      <c r="BB256" s="23"/>
      <c r="BC256" s="22"/>
      <c r="BD256" s="23"/>
      <c r="BE256" s="22" t="n">
        <v>0</v>
      </c>
      <c r="BF256" s="23" t="n">
        <f aca="false">BE256*1</f>
        <v>0</v>
      </c>
      <c r="BG256" s="22" t="n">
        <v>0</v>
      </c>
      <c r="BH256" s="23" t="n">
        <f aca="false">BG256*1</f>
        <v>0</v>
      </c>
      <c r="BI256" s="22" t="n">
        <v>0</v>
      </c>
      <c r="BJ256" s="23" t="n">
        <f aca="false">BI256*2</f>
        <v>0</v>
      </c>
      <c r="BK256" s="22" t="n">
        <v>0</v>
      </c>
      <c r="BL256" s="23" t="n">
        <f aca="false">BK256*0.5</f>
        <v>0</v>
      </c>
      <c r="BM256" s="22" t="n">
        <v>0</v>
      </c>
      <c r="BN256" s="23" t="n">
        <v>0</v>
      </c>
      <c r="BO256" s="22"/>
      <c r="BP256" s="52"/>
      <c r="BQ256" s="22"/>
      <c r="BR256" s="52"/>
      <c r="BS256" s="22"/>
      <c r="BT256" s="23"/>
      <c r="BU256" s="22"/>
      <c r="BV256" s="52"/>
      <c r="BW256" s="22"/>
      <c r="BX256" s="23"/>
      <c r="BY256" s="22"/>
      <c r="BZ256" s="52"/>
      <c r="CA256" s="22"/>
      <c r="CB256" s="23"/>
      <c r="CC256" s="22"/>
      <c r="CD256" s="52"/>
      <c r="CE256" s="22"/>
      <c r="CF256" s="52"/>
      <c r="CG256" s="22"/>
      <c r="CH256" s="60"/>
      <c r="CI256" s="22" t="n">
        <v>0</v>
      </c>
      <c r="CJ256" s="53" t="n">
        <f aca="false">CI256</f>
        <v>0</v>
      </c>
      <c r="CK256" s="22"/>
      <c r="CL256" s="52"/>
      <c r="CM256" s="22" t="n">
        <v>0</v>
      </c>
      <c r="CN256" s="53" t="n">
        <f aca="false">CM256</f>
        <v>0</v>
      </c>
      <c r="CO256" s="26" t="n">
        <f aca="false">H256+J256+L256+N256+P256+R256+T256+V256+X256+Z256+AB256+AD256+AF256+AH256+AJ256+AL256+AN256+AP256+AR256+AT256+AV256+AX256+AZ256+BB256+BD256+BF256+BH256+BJ256+BL256+BN256+BP256+BR256+BT256+BV256+BX256+BZ256+CB256+CD256+CF256+CH256+CJ256+CL256+CN256</f>
        <v>24</v>
      </c>
    </row>
    <row r="257" customFormat="false" ht="45" hidden="false" customHeight="true" outlineLevel="0" collapsed="false">
      <c r="A257" s="7" t="n">
        <v>137</v>
      </c>
      <c r="B257" s="21" t="s">
        <v>991</v>
      </c>
      <c r="C257" s="42" t="s">
        <v>992</v>
      </c>
      <c r="D257" s="42" t="s">
        <v>993</v>
      </c>
      <c r="E257" s="21" t="s">
        <v>68</v>
      </c>
      <c r="F257" s="21" t="s">
        <v>108</v>
      </c>
      <c r="G257" s="22" t="n">
        <v>0</v>
      </c>
      <c r="H257" s="23" t="n">
        <v>0</v>
      </c>
      <c r="I257" s="22" t="n">
        <v>0</v>
      </c>
      <c r="J257" s="23" t="n">
        <v>0</v>
      </c>
      <c r="K257" s="50"/>
      <c r="L257" s="57"/>
      <c r="M257" s="50"/>
      <c r="N257" s="57"/>
      <c r="O257" s="50"/>
      <c r="P257" s="50"/>
      <c r="Q257" s="50"/>
      <c r="R257" s="50"/>
      <c r="S257" s="22" t="n">
        <v>0</v>
      </c>
      <c r="T257" s="23" t="n">
        <v>0</v>
      </c>
      <c r="U257" s="22" t="n">
        <v>0</v>
      </c>
      <c r="V257" s="23" t="n">
        <f aca="false">U257*2</f>
        <v>0</v>
      </c>
      <c r="W257" s="50"/>
      <c r="X257" s="50"/>
      <c r="Y257" s="50"/>
      <c r="Z257" s="50"/>
      <c r="AA257" s="12" t="n">
        <v>0.94</v>
      </c>
      <c r="AB257" s="11" t="n">
        <f aca="false">IF(AA257&lt;51%,0,IF(AA257&lt;61%,5,IF(AA257&lt;71%,7,9)))</f>
        <v>9</v>
      </c>
      <c r="AC257" s="24" t="n">
        <v>1</v>
      </c>
      <c r="AD257" s="23" t="n">
        <v>10</v>
      </c>
      <c r="AE257" s="51"/>
      <c r="AF257" s="11"/>
      <c r="AG257" s="51"/>
      <c r="AH257" s="11"/>
      <c r="AI257" s="12" t="n">
        <v>1</v>
      </c>
      <c r="AJ257" s="11" t="n">
        <f aca="false">IF(AI257&lt;100%,0,5)</f>
        <v>5</v>
      </c>
      <c r="AK257" s="22"/>
      <c r="AL257" s="23"/>
      <c r="AM257" s="51"/>
      <c r="AN257" s="11"/>
      <c r="AO257" s="51"/>
      <c r="AP257" s="11" t="n">
        <v>0.67</v>
      </c>
      <c r="AQ257" s="51"/>
      <c r="AR257" s="11"/>
      <c r="AS257" s="22" t="n">
        <v>0</v>
      </c>
      <c r="AT257" s="23" t="n">
        <v>0</v>
      </c>
      <c r="AU257" s="22" t="n">
        <v>0</v>
      </c>
      <c r="AV257" s="23" t="n">
        <v>0</v>
      </c>
      <c r="AW257" s="22"/>
      <c r="AX257" s="23"/>
      <c r="AY257" s="22"/>
      <c r="AZ257" s="23"/>
      <c r="BA257" s="22"/>
      <c r="BB257" s="23"/>
      <c r="BC257" s="22"/>
      <c r="BD257" s="23"/>
      <c r="BE257" s="22" t="n">
        <v>0</v>
      </c>
      <c r="BF257" s="23" t="n">
        <f aca="false">BE257*1</f>
        <v>0</v>
      </c>
      <c r="BG257" s="22" t="n">
        <v>0</v>
      </c>
      <c r="BH257" s="23" t="n">
        <f aca="false">BG257*1</f>
        <v>0</v>
      </c>
      <c r="BI257" s="22" t="n">
        <v>0</v>
      </c>
      <c r="BJ257" s="23" t="n">
        <f aca="false">BI257*2</f>
        <v>0</v>
      </c>
      <c r="BK257" s="22" t="n">
        <v>0</v>
      </c>
      <c r="BL257" s="23" t="n">
        <f aca="false">BK257*0.5</f>
        <v>0</v>
      </c>
      <c r="BM257" s="22" t="n">
        <v>0</v>
      </c>
      <c r="BN257" s="23" t="n">
        <v>0</v>
      </c>
      <c r="BO257" s="22"/>
      <c r="BP257" s="52"/>
      <c r="BQ257" s="22"/>
      <c r="BR257" s="52"/>
      <c r="BS257" s="22"/>
      <c r="BT257" s="23"/>
      <c r="BU257" s="22"/>
      <c r="BV257" s="52"/>
      <c r="BW257" s="22"/>
      <c r="BX257" s="23"/>
      <c r="BY257" s="55"/>
      <c r="BZ257" s="23" t="n">
        <v>4</v>
      </c>
      <c r="CA257" s="22"/>
      <c r="CB257" s="23"/>
      <c r="CC257" s="22"/>
      <c r="CD257" s="52"/>
      <c r="CE257" s="22"/>
      <c r="CF257" s="52"/>
      <c r="CG257" s="22"/>
      <c r="CH257" s="60"/>
      <c r="CI257" s="22" t="n">
        <v>0</v>
      </c>
      <c r="CJ257" s="53" t="n">
        <f aca="false">CI257</f>
        <v>0</v>
      </c>
      <c r="CK257" s="22"/>
      <c r="CL257" s="52"/>
      <c r="CM257" s="22" t="n">
        <v>0</v>
      </c>
      <c r="CN257" s="53" t="n">
        <f aca="false">CM257</f>
        <v>0</v>
      </c>
      <c r="CO257" s="26" t="n">
        <f aca="false">H257+J257+L257+N257+P257+R257+T257+V257+X257+Z257+AB257+AD257+AF257+AH257+AJ257+AL257+AN257+AP257+AR257+AT257+AV257+AX257+AZ257+BB257+BD257+BF257+BH257+BJ257+BL257+BN257+BP257+BR257+BT257+BV257+BX257+BZ257+CB257+CD257+CF257+CH257+CJ257+CL257+CN257</f>
        <v>28.67</v>
      </c>
    </row>
    <row r="258" customFormat="false" ht="45" hidden="false" customHeight="true" outlineLevel="0" collapsed="false">
      <c r="A258" s="7" t="n">
        <v>263</v>
      </c>
      <c r="B258" s="21" t="s">
        <v>994</v>
      </c>
      <c r="C258" s="42" t="s">
        <v>995</v>
      </c>
      <c r="D258" s="42" t="s">
        <v>996</v>
      </c>
      <c r="E258" s="21" t="s">
        <v>59</v>
      </c>
      <c r="F258" s="21" t="s">
        <v>145</v>
      </c>
      <c r="G258" s="22" t="n">
        <v>0</v>
      </c>
      <c r="H258" s="23" t="n">
        <v>0</v>
      </c>
      <c r="I258" s="22" t="n">
        <v>0</v>
      </c>
      <c r="J258" s="23" t="n">
        <v>0</v>
      </c>
      <c r="K258" s="50"/>
      <c r="L258" s="50"/>
      <c r="M258" s="50"/>
      <c r="N258" s="50"/>
      <c r="O258" s="50"/>
      <c r="P258" s="50"/>
      <c r="Q258" s="50"/>
      <c r="R258" s="50"/>
      <c r="S258" s="22" t="n">
        <v>0</v>
      </c>
      <c r="T258" s="23" t="n">
        <v>0</v>
      </c>
      <c r="U258" s="22" t="n">
        <v>0</v>
      </c>
      <c r="V258" s="23" t="n">
        <f aca="false">U258*2</f>
        <v>0</v>
      </c>
      <c r="W258" s="50"/>
      <c r="X258" s="50"/>
      <c r="Y258" s="50"/>
      <c r="Z258" s="50"/>
      <c r="AA258" s="12" t="n">
        <v>0</v>
      </c>
      <c r="AB258" s="11" t="n">
        <f aca="false">IF(AA258&lt;51%,0,IF(AA258&lt;61%,5,IF(AA258&lt;71%,7,9)))</f>
        <v>0</v>
      </c>
      <c r="AC258" s="24" t="n">
        <v>1</v>
      </c>
      <c r="AD258" s="23" t="n">
        <v>10</v>
      </c>
      <c r="AE258" s="51" t="s">
        <v>997</v>
      </c>
      <c r="AF258" s="11" t="n">
        <v>2.1</v>
      </c>
      <c r="AG258" s="51"/>
      <c r="AH258" s="11"/>
      <c r="AI258" s="12" t="n">
        <v>0</v>
      </c>
      <c r="AJ258" s="11" t="n">
        <f aca="false">IF(AI258&lt;100%,0,5)</f>
        <v>0</v>
      </c>
      <c r="AK258" s="22"/>
      <c r="AL258" s="23"/>
      <c r="AM258" s="51"/>
      <c r="AN258" s="11"/>
      <c r="AO258" s="51"/>
      <c r="AP258" s="11" t="n">
        <v>2</v>
      </c>
      <c r="AQ258" s="51"/>
      <c r="AR258" s="11"/>
      <c r="AS258" s="22" t="n">
        <v>0</v>
      </c>
      <c r="AT258" s="23" t="n">
        <v>0</v>
      </c>
      <c r="AU258" s="22" t="n">
        <v>0</v>
      </c>
      <c r="AV258" s="23"/>
      <c r="AW258" s="22"/>
      <c r="AX258" s="23"/>
      <c r="AY258" s="22"/>
      <c r="AZ258" s="23"/>
      <c r="BA258" s="22"/>
      <c r="BB258" s="23"/>
      <c r="BC258" s="22"/>
      <c r="BD258" s="23"/>
      <c r="BE258" s="22" t="n">
        <v>0</v>
      </c>
      <c r="BF258" s="23" t="n">
        <f aca="false">BE258*1</f>
        <v>0</v>
      </c>
      <c r="BG258" s="22" t="n">
        <v>0</v>
      </c>
      <c r="BH258" s="23" t="n">
        <f aca="false">BG258*1</f>
        <v>0</v>
      </c>
      <c r="BI258" s="22" t="n">
        <v>0</v>
      </c>
      <c r="BJ258" s="23" t="n">
        <f aca="false">BI258*2</f>
        <v>0</v>
      </c>
      <c r="BK258" s="22" t="n">
        <v>0</v>
      </c>
      <c r="BL258" s="23" t="n">
        <f aca="false">BK258*0.5</f>
        <v>0</v>
      </c>
      <c r="BM258" s="22" t="n">
        <v>0</v>
      </c>
      <c r="BN258" s="23" t="n">
        <v>0</v>
      </c>
      <c r="BO258" s="22" t="n">
        <v>1</v>
      </c>
      <c r="BP258" s="23" t="n">
        <f aca="false">BO258*2</f>
        <v>2</v>
      </c>
      <c r="BQ258" s="22"/>
      <c r="BR258" s="52"/>
      <c r="BS258" s="22" t="n">
        <v>4</v>
      </c>
      <c r="BT258" s="23" t="n">
        <f aca="false">BS258*2</f>
        <v>8</v>
      </c>
      <c r="BU258" s="22"/>
      <c r="BV258" s="52"/>
      <c r="BW258" s="22"/>
      <c r="BX258" s="23"/>
      <c r="BY258" s="22"/>
      <c r="BZ258" s="52"/>
      <c r="CA258" s="22"/>
      <c r="CB258" s="23" t="n">
        <v>37</v>
      </c>
      <c r="CC258" s="22"/>
      <c r="CD258" s="52"/>
      <c r="CE258" s="22"/>
      <c r="CF258" s="52"/>
      <c r="CG258" s="22"/>
      <c r="CH258" s="60"/>
      <c r="CI258" s="22" t="n">
        <v>0</v>
      </c>
      <c r="CJ258" s="53" t="n">
        <f aca="false">CI258</f>
        <v>0</v>
      </c>
      <c r="CK258" s="22"/>
      <c r="CL258" s="52"/>
      <c r="CM258" s="22" t="n">
        <v>0</v>
      </c>
      <c r="CN258" s="53" t="n">
        <f aca="false">CM258</f>
        <v>0</v>
      </c>
      <c r="CO258" s="26" t="n">
        <f aca="false">H258+J258+L258+N258+P258+R258+T258+V258+X258+Z258+AB258+AD258+AF258+AH258+AJ258+AL258+AN258+AP258+AR258+AT258+AV258+AX258+AZ258+BB258+BD258+BF258+BH258+BJ258+BL258+BN258+BP258+BR258+BT258+BV258+BX258+BZ258+CB258+CD258+CF258+CH258+CJ258+CL258+CN258</f>
        <v>61.1</v>
      </c>
    </row>
    <row r="259" customFormat="false" ht="45" hidden="false" customHeight="true" outlineLevel="0" collapsed="false">
      <c r="A259" s="7" t="n">
        <v>55</v>
      </c>
      <c r="B259" s="21" t="s">
        <v>998</v>
      </c>
      <c r="C259" s="42" t="s">
        <v>999</v>
      </c>
      <c r="D259" s="42" t="s">
        <v>1000</v>
      </c>
      <c r="E259" s="21" t="s">
        <v>68</v>
      </c>
      <c r="F259" s="21" t="s">
        <v>74</v>
      </c>
      <c r="G259" s="22" t="n">
        <v>0</v>
      </c>
      <c r="H259" s="23" t="n">
        <v>0</v>
      </c>
      <c r="I259" s="22" t="n">
        <v>0</v>
      </c>
      <c r="J259" s="23" t="n">
        <v>0</v>
      </c>
      <c r="K259" s="50"/>
      <c r="L259" s="57"/>
      <c r="M259" s="50"/>
      <c r="N259" s="57"/>
      <c r="O259" s="50"/>
      <c r="P259" s="50"/>
      <c r="Q259" s="50"/>
      <c r="R259" s="50"/>
      <c r="S259" s="22" t="n">
        <v>0</v>
      </c>
      <c r="T259" s="23" t="n">
        <v>0</v>
      </c>
      <c r="U259" s="22" t="n">
        <v>0</v>
      </c>
      <c r="V259" s="23" t="n">
        <f aca="false">U259*2</f>
        <v>0</v>
      </c>
      <c r="W259" s="50"/>
      <c r="X259" s="50"/>
      <c r="Y259" s="50"/>
      <c r="Z259" s="50"/>
      <c r="AA259" s="12" t="n">
        <v>0</v>
      </c>
      <c r="AB259" s="11" t="n">
        <f aca="false">IF(AA259&lt;51%,0,IF(AA259&lt;61%,5,IF(AA259&lt;71%,7,9)))</f>
        <v>0</v>
      </c>
      <c r="AC259" s="56" t="n">
        <v>0</v>
      </c>
      <c r="AD259" s="23" t="n">
        <f aca="false">IF(AC259&lt;51%,0,IF(AC259&lt;61%,5,IF(AC259&lt;71%,7,9)))</f>
        <v>0</v>
      </c>
      <c r="AE259" s="51"/>
      <c r="AF259" s="11"/>
      <c r="AG259" s="51"/>
      <c r="AH259" s="11"/>
      <c r="AI259" s="12" t="n">
        <v>0</v>
      </c>
      <c r="AJ259" s="11" t="n">
        <f aca="false">IF(AI259&lt;100%,0,5)</f>
        <v>0</v>
      </c>
      <c r="AK259" s="22"/>
      <c r="AL259" s="23"/>
      <c r="AM259" s="51"/>
      <c r="AN259" s="11"/>
      <c r="AO259" s="51"/>
      <c r="AP259" s="11"/>
      <c r="AQ259" s="51"/>
      <c r="AR259" s="11"/>
      <c r="AS259" s="22" t="n">
        <v>0</v>
      </c>
      <c r="AT259" s="23" t="n">
        <v>0</v>
      </c>
      <c r="AU259" s="22" t="n">
        <v>0</v>
      </c>
      <c r="AV259" s="23"/>
      <c r="AW259" s="22"/>
      <c r="AX259" s="23"/>
      <c r="AY259" s="22"/>
      <c r="AZ259" s="23"/>
      <c r="BA259" s="22"/>
      <c r="BB259" s="23"/>
      <c r="BC259" s="22"/>
      <c r="BD259" s="23"/>
      <c r="BE259" s="22" t="n">
        <v>0</v>
      </c>
      <c r="BF259" s="23" t="n">
        <f aca="false">BE259*1</f>
        <v>0</v>
      </c>
      <c r="BG259" s="22" t="n">
        <v>0</v>
      </c>
      <c r="BH259" s="23" t="n">
        <f aca="false">BG259*1</f>
        <v>0</v>
      </c>
      <c r="BI259" s="22" t="n">
        <v>0</v>
      </c>
      <c r="BJ259" s="23" t="n">
        <f aca="false">BI259*2</f>
        <v>0</v>
      </c>
      <c r="BK259" s="22" t="n">
        <v>0</v>
      </c>
      <c r="BL259" s="23" t="n">
        <f aca="false">BK259*0.5</f>
        <v>0</v>
      </c>
      <c r="BM259" s="22" t="n">
        <v>0</v>
      </c>
      <c r="BN259" s="23" t="n">
        <v>0</v>
      </c>
      <c r="BO259" s="22"/>
      <c r="BP259" s="52"/>
      <c r="BQ259" s="22"/>
      <c r="BR259" s="52"/>
      <c r="BS259" s="22"/>
      <c r="BT259" s="23"/>
      <c r="BU259" s="22"/>
      <c r="BV259" s="52"/>
      <c r="BW259" s="22"/>
      <c r="BX259" s="23"/>
      <c r="BY259" s="22"/>
      <c r="BZ259" s="52"/>
      <c r="CA259" s="22"/>
      <c r="CB259" s="23"/>
      <c r="CC259" s="22"/>
      <c r="CD259" s="52"/>
      <c r="CE259" s="22"/>
      <c r="CF259" s="52"/>
      <c r="CG259" s="22"/>
      <c r="CH259" s="60"/>
      <c r="CI259" s="22" t="n">
        <v>0</v>
      </c>
      <c r="CJ259" s="53" t="n">
        <f aca="false">CI259</f>
        <v>0</v>
      </c>
      <c r="CK259" s="22"/>
      <c r="CL259" s="52"/>
      <c r="CM259" s="22" t="n">
        <v>0</v>
      </c>
      <c r="CN259" s="53" t="n">
        <f aca="false">CM259</f>
        <v>0</v>
      </c>
      <c r="CO259" s="26" t="n">
        <f aca="false">H259+J259+L259+N259+P259+R259+T259+V259+X259+Z259+AB259+AD259+AF259+AH259+AJ259+AL259+AN259+AP259+AR259+AT259+AV259+AX259+AZ259+BB259+BD259+BF259+BH259+BJ259+BL259+BN259+BP259+BR259+BT259+BV259+BX259+BZ259+CB259+CD259+CF259+CH259+CJ259+CL259+CN259</f>
        <v>0</v>
      </c>
    </row>
    <row r="260" customFormat="false" ht="45" hidden="false" customHeight="true" outlineLevel="0" collapsed="false">
      <c r="A260" s="7" t="n">
        <v>221</v>
      </c>
      <c r="B260" s="21" t="s">
        <v>1001</v>
      </c>
      <c r="C260" s="42" t="s">
        <v>1002</v>
      </c>
      <c r="D260" s="42" t="s">
        <v>1003</v>
      </c>
      <c r="E260" s="21" t="s">
        <v>83</v>
      </c>
      <c r="F260" s="21" t="s">
        <v>137</v>
      </c>
      <c r="G260" s="22" t="n">
        <v>0</v>
      </c>
      <c r="H260" s="23" t="n">
        <v>0</v>
      </c>
      <c r="I260" s="22"/>
      <c r="J260" s="23" t="n">
        <v>2</v>
      </c>
      <c r="K260" s="50"/>
      <c r="L260" s="50"/>
      <c r="M260" s="50"/>
      <c r="N260" s="50"/>
      <c r="O260" s="50"/>
      <c r="P260" s="50"/>
      <c r="Q260" s="50"/>
      <c r="R260" s="50"/>
      <c r="S260" s="22" t="n">
        <v>3</v>
      </c>
      <c r="T260" s="23" t="n">
        <v>30</v>
      </c>
      <c r="U260" s="22" t="n">
        <v>0</v>
      </c>
      <c r="V260" s="23" t="n">
        <f aca="false">U260*2</f>
        <v>0</v>
      </c>
      <c r="W260" s="50"/>
      <c r="X260" s="50"/>
      <c r="Y260" s="50"/>
      <c r="Z260" s="50"/>
      <c r="AA260" s="12" t="n">
        <v>0.888</v>
      </c>
      <c r="AB260" s="11" t="n">
        <f aca="false">IF(AA260&lt;51%,0,IF(AA260&lt;61%,5,IF(AA260&lt;71%,7,9)))</f>
        <v>9</v>
      </c>
      <c r="AC260" s="24" t="n">
        <v>1</v>
      </c>
      <c r="AD260" s="23" t="n">
        <v>10</v>
      </c>
      <c r="AE260" s="51"/>
      <c r="AF260" s="11"/>
      <c r="AG260" s="51"/>
      <c r="AH260" s="11"/>
      <c r="AI260" s="12" t="n">
        <v>1</v>
      </c>
      <c r="AJ260" s="11" t="n">
        <f aca="false">IF(AI260&lt;100%,0,5)</f>
        <v>5</v>
      </c>
      <c r="AK260" s="22"/>
      <c r="AL260" s="23"/>
      <c r="AM260" s="51"/>
      <c r="AN260" s="11"/>
      <c r="AO260" s="51"/>
      <c r="AP260" s="11" t="n">
        <v>2</v>
      </c>
      <c r="AQ260" s="51"/>
      <c r="AR260" s="11"/>
      <c r="AS260" s="22" t="n">
        <v>0</v>
      </c>
      <c r="AT260" s="23" t="n">
        <v>0</v>
      </c>
      <c r="AU260" s="22" t="n">
        <v>0</v>
      </c>
      <c r="AV260" s="23" t="n">
        <v>0</v>
      </c>
      <c r="AW260" s="22"/>
      <c r="AX260" s="23"/>
      <c r="AY260" s="22"/>
      <c r="AZ260" s="23"/>
      <c r="BA260" s="22"/>
      <c r="BB260" s="23"/>
      <c r="BC260" s="22"/>
      <c r="BD260" s="23"/>
      <c r="BE260" s="22" t="n">
        <v>0</v>
      </c>
      <c r="BF260" s="23" t="n">
        <f aca="false">BE260*1</f>
        <v>0</v>
      </c>
      <c r="BG260" s="22" t="n">
        <v>0</v>
      </c>
      <c r="BH260" s="23" t="n">
        <f aca="false">BG260*1</f>
        <v>0</v>
      </c>
      <c r="BI260" s="22" t="n">
        <v>0</v>
      </c>
      <c r="BJ260" s="23" t="n">
        <f aca="false">BI260*2</f>
        <v>0</v>
      </c>
      <c r="BK260" s="22" t="n">
        <v>0</v>
      </c>
      <c r="BL260" s="23" t="n">
        <f aca="false">BK260*0.5</f>
        <v>0</v>
      </c>
      <c r="BM260" s="22" t="n">
        <v>0</v>
      </c>
      <c r="BN260" s="23" t="n">
        <v>0</v>
      </c>
      <c r="BO260" s="22" t="n">
        <v>0.5</v>
      </c>
      <c r="BP260" s="23" t="n">
        <f aca="false">BO260*2</f>
        <v>1</v>
      </c>
      <c r="BQ260" s="22"/>
      <c r="BR260" s="52"/>
      <c r="BS260" s="22" t="n">
        <v>2</v>
      </c>
      <c r="BT260" s="23" t="n">
        <f aca="false">BS260*2</f>
        <v>4</v>
      </c>
      <c r="BU260" s="22"/>
      <c r="BV260" s="52"/>
      <c r="BW260" s="22"/>
      <c r="BX260" s="23"/>
      <c r="BY260" s="22"/>
      <c r="BZ260" s="52"/>
      <c r="CA260" s="22"/>
      <c r="CB260" s="23" t="n">
        <v>17</v>
      </c>
      <c r="CC260" s="22"/>
      <c r="CD260" s="52"/>
      <c r="CE260" s="22"/>
      <c r="CF260" s="52"/>
      <c r="CG260" s="22"/>
      <c r="CH260" s="60"/>
      <c r="CI260" s="22" t="n">
        <v>0</v>
      </c>
      <c r="CJ260" s="53" t="n">
        <f aca="false">CI260</f>
        <v>0</v>
      </c>
      <c r="CK260" s="22"/>
      <c r="CL260" s="52"/>
      <c r="CM260" s="22" t="n">
        <v>0</v>
      </c>
      <c r="CN260" s="53" t="n">
        <f aca="false">CM260</f>
        <v>0</v>
      </c>
      <c r="CO260" s="26" t="n">
        <f aca="false">H260+J260+L260+N260+P260+R260+T260+V260+X260+Z260+AB260+AD260+AF260+AH260+AJ260+AL260+AN260+AP260+AR260+AT260+AV260+AX260+AZ260+BB260+BD260+BF260+BH260+BJ260+BL260+BN260+BP260+BR260+BT260+BV260+BX260+BZ260+CB260+CD260+CF260+CH260+CJ260+CL260+CN260</f>
        <v>80</v>
      </c>
    </row>
    <row r="261" customFormat="false" ht="45" hidden="false" customHeight="true" outlineLevel="0" collapsed="false">
      <c r="A261" s="7" t="n">
        <v>48</v>
      </c>
      <c r="B261" s="21" t="s">
        <v>1004</v>
      </c>
      <c r="C261" s="42" t="s">
        <v>1005</v>
      </c>
      <c r="D261" s="42" t="s">
        <v>1006</v>
      </c>
      <c r="E261" s="21" t="s">
        <v>68</v>
      </c>
      <c r="F261" s="21" t="s">
        <v>69</v>
      </c>
      <c r="G261" s="22" t="n">
        <v>0</v>
      </c>
      <c r="H261" s="23" t="n">
        <v>0</v>
      </c>
      <c r="I261" s="22"/>
      <c r="J261" s="23" t="n">
        <v>7</v>
      </c>
      <c r="K261" s="50"/>
      <c r="L261" s="57"/>
      <c r="M261" s="50"/>
      <c r="N261" s="57"/>
      <c r="O261" s="50"/>
      <c r="P261" s="50"/>
      <c r="Q261" s="50"/>
      <c r="R261" s="50"/>
      <c r="S261" s="22" t="n">
        <v>0</v>
      </c>
      <c r="T261" s="23" t="n">
        <v>0</v>
      </c>
      <c r="U261" s="22" t="n">
        <v>0</v>
      </c>
      <c r="V261" s="23" t="n">
        <f aca="false">U261*2</f>
        <v>0</v>
      </c>
      <c r="W261" s="50"/>
      <c r="X261" s="50"/>
      <c r="Y261" s="50"/>
      <c r="Z261" s="50"/>
      <c r="AA261" s="12" t="n">
        <v>0.53</v>
      </c>
      <c r="AB261" s="11" t="n">
        <f aca="false">IF(AA261&lt;51%,0,IF(AA261&lt;61%,5,IF(AA261&lt;71%,7,9)))</f>
        <v>5</v>
      </c>
      <c r="AC261" s="24" t="n">
        <v>1</v>
      </c>
      <c r="AD261" s="23" t="n">
        <v>10</v>
      </c>
      <c r="AE261" s="51"/>
      <c r="AF261" s="11"/>
      <c r="AG261" s="51"/>
      <c r="AH261" s="11"/>
      <c r="AI261" s="12" t="n">
        <v>0</v>
      </c>
      <c r="AJ261" s="11" t="n">
        <f aca="false">IF(AI261&lt;100%,0,5)</f>
        <v>0</v>
      </c>
      <c r="AK261" s="22"/>
      <c r="AL261" s="23"/>
      <c r="AM261" s="51"/>
      <c r="AN261" s="11"/>
      <c r="AO261" s="51"/>
      <c r="AP261" s="11"/>
      <c r="AQ261" s="51"/>
      <c r="AR261" s="11"/>
      <c r="AS261" s="22" t="n">
        <v>0</v>
      </c>
      <c r="AT261" s="23" t="n">
        <v>0</v>
      </c>
      <c r="AU261" s="22" t="n">
        <v>0</v>
      </c>
      <c r="AV261" s="23"/>
      <c r="AW261" s="22"/>
      <c r="AX261" s="23"/>
      <c r="AY261" s="22"/>
      <c r="AZ261" s="23"/>
      <c r="BA261" s="22"/>
      <c r="BB261" s="23"/>
      <c r="BC261" s="22"/>
      <c r="BD261" s="23"/>
      <c r="BE261" s="22" t="n">
        <v>0</v>
      </c>
      <c r="BF261" s="23" t="n">
        <f aca="false">BE261*1</f>
        <v>0</v>
      </c>
      <c r="BG261" s="22" t="n">
        <v>0</v>
      </c>
      <c r="BH261" s="23" t="n">
        <f aca="false">BG261*1</f>
        <v>0</v>
      </c>
      <c r="BI261" s="22" t="n">
        <v>0</v>
      </c>
      <c r="BJ261" s="23" t="n">
        <f aca="false">BI261*2</f>
        <v>0</v>
      </c>
      <c r="BK261" s="22" t="n">
        <v>0</v>
      </c>
      <c r="BL261" s="23" t="n">
        <f aca="false">BK261*0.5</f>
        <v>0</v>
      </c>
      <c r="BM261" s="22" t="n">
        <v>0</v>
      </c>
      <c r="BN261" s="23" t="n">
        <v>0</v>
      </c>
      <c r="BO261" s="22"/>
      <c r="BP261" s="52"/>
      <c r="BQ261" s="22"/>
      <c r="BR261" s="52"/>
      <c r="BS261" s="22"/>
      <c r="BT261" s="23"/>
      <c r="BU261" s="22"/>
      <c r="BV261" s="52"/>
      <c r="BW261" s="22"/>
      <c r="BX261" s="23"/>
      <c r="BY261" s="22"/>
      <c r="BZ261" s="52"/>
      <c r="CA261" s="22"/>
      <c r="CB261" s="23" t="n">
        <v>2</v>
      </c>
      <c r="CC261" s="22"/>
      <c r="CD261" s="52"/>
      <c r="CE261" s="22"/>
      <c r="CF261" s="52"/>
      <c r="CG261" s="22"/>
      <c r="CH261" s="60"/>
      <c r="CI261" s="22" t="n">
        <v>0</v>
      </c>
      <c r="CJ261" s="23" t="n">
        <f aca="false">CI261</f>
        <v>0</v>
      </c>
      <c r="CK261" s="22"/>
      <c r="CL261" s="52"/>
      <c r="CM261" s="22" t="n">
        <v>0</v>
      </c>
      <c r="CN261" s="53" t="n">
        <f aca="false">CM261</f>
        <v>0</v>
      </c>
      <c r="CO261" s="26" t="n">
        <f aca="false">H261+J261+L261+N261+P261+R261+T261+V261+X261+Z261+AB261+AD261+AF261+AH261+AJ261+AL261+AN261+AP261+AR261+AT261+AV261+AX261+AZ261+BB261+BD261+BF261+BH261+BJ261+BL261+BN261+BP261+BR261+BT261+BV261+BX261+BZ261+CB261+CD261+CF261+CH261+CJ261+CL261+CN261</f>
        <v>24</v>
      </c>
    </row>
    <row r="262" customFormat="false" ht="45" hidden="false" customHeight="true" outlineLevel="0" collapsed="false">
      <c r="A262" s="7" t="n">
        <v>30</v>
      </c>
      <c r="B262" s="21" t="s">
        <v>1007</v>
      </c>
      <c r="C262" s="42" t="s">
        <v>1008</v>
      </c>
      <c r="D262" s="42" t="s">
        <v>1009</v>
      </c>
      <c r="E262" s="21" t="s">
        <v>59</v>
      </c>
      <c r="F262" s="21" t="s">
        <v>64</v>
      </c>
      <c r="G262" s="22" t="n">
        <v>0</v>
      </c>
      <c r="H262" s="23" t="n">
        <v>0</v>
      </c>
      <c r="I262" s="22" t="n">
        <v>0</v>
      </c>
      <c r="J262" s="23" t="n">
        <v>0</v>
      </c>
      <c r="K262" s="50"/>
      <c r="L262" s="50"/>
      <c r="M262" s="50"/>
      <c r="N262" s="50"/>
      <c r="O262" s="50"/>
      <c r="P262" s="50"/>
      <c r="Q262" s="50"/>
      <c r="R262" s="50"/>
      <c r="S262" s="22" t="n">
        <v>0</v>
      </c>
      <c r="T262" s="23" t="n">
        <v>0</v>
      </c>
      <c r="U262" s="22" t="n">
        <v>0</v>
      </c>
      <c r="V262" s="23" t="n">
        <f aca="false">U262*2</f>
        <v>0</v>
      </c>
      <c r="W262" s="50"/>
      <c r="X262" s="50"/>
      <c r="Y262" s="50"/>
      <c r="Z262" s="50"/>
      <c r="AA262" s="12" t="n">
        <v>0</v>
      </c>
      <c r="AB262" s="11" t="n">
        <f aca="false">IF(AA262&lt;51%,0,IF(AA262&lt;61%,5,IF(AA262&lt;71%,7,9)))</f>
        <v>0</v>
      </c>
      <c r="AC262" s="56" t="n">
        <v>0</v>
      </c>
      <c r="AD262" s="23" t="n">
        <f aca="false">IF(AC262&lt;51%,0,IF(AC262&lt;61%,5,IF(AC262&lt;71%,7,9)))</f>
        <v>0</v>
      </c>
      <c r="AE262" s="51" t="s">
        <v>240</v>
      </c>
      <c r="AF262" s="11" t="n">
        <v>3.2</v>
      </c>
      <c r="AG262" s="51"/>
      <c r="AH262" s="11"/>
      <c r="AI262" s="12" t="n">
        <v>0</v>
      </c>
      <c r="AJ262" s="11" t="n">
        <f aca="false">IF(AI262&lt;100%,0,5)</f>
        <v>0</v>
      </c>
      <c r="AK262" s="22"/>
      <c r="AL262" s="23"/>
      <c r="AM262" s="51"/>
      <c r="AN262" s="11"/>
      <c r="AO262" s="51"/>
      <c r="AP262" s="11"/>
      <c r="AQ262" s="51"/>
      <c r="AR262" s="11"/>
      <c r="AS262" s="22" t="n">
        <v>0</v>
      </c>
      <c r="AT262" s="23" t="n">
        <v>0</v>
      </c>
      <c r="AU262" s="22" t="n">
        <v>0</v>
      </c>
      <c r="AV262" s="23"/>
      <c r="AW262" s="22"/>
      <c r="AX262" s="23"/>
      <c r="AY262" s="22"/>
      <c r="AZ262" s="23"/>
      <c r="BA262" s="22"/>
      <c r="BB262" s="23"/>
      <c r="BC262" s="22"/>
      <c r="BD262" s="23"/>
      <c r="BE262" s="22" t="n">
        <v>0</v>
      </c>
      <c r="BF262" s="23" t="n">
        <f aca="false">BE262*1</f>
        <v>0</v>
      </c>
      <c r="BG262" s="22" t="n">
        <v>0</v>
      </c>
      <c r="BH262" s="23" t="n">
        <f aca="false">BG262*1</f>
        <v>0</v>
      </c>
      <c r="BI262" s="22" t="n">
        <v>0</v>
      </c>
      <c r="BJ262" s="23" t="n">
        <f aca="false">BI262*2</f>
        <v>0</v>
      </c>
      <c r="BK262" s="22" t="n">
        <v>0</v>
      </c>
      <c r="BL262" s="23" t="n">
        <f aca="false">BK262*0.5</f>
        <v>0</v>
      </c>
      <c r="BM262" s="22" t="n">
        <v>0</v>
      </c>
      <c r="BN262" s="23" t="n">
        <v>0</v>
      </c>
      <c r="BO262" s="22"/>
      <c r="BP262" s="52"/>
      <c r="BQ262" s="22"/>
      <c r="BR262" s="52"/>
      <c r="BS262" s="22"/>
      <c r="BT262" s="23"/>
      <c r="BU262" s="22"/>
      <c r="BV262" s="52"/>
      <c r="BW262" s="22"/>
      <c r="BX262" s="23"/>
      <c r="BY262" s="22"/>
      <c r="BZ262" s="52"/>
      <c r="CA262" s="22"/>
      <c r="CB262" s="23" t="n">
        <v>9</v>
      </c>
      <c r="CC262" s="22"/>
      <c r="CD262" s="52"/>
      <c r="CE262" s="22"/>
      <c r="CF262" s="52"/>
      <c r="CG262" s="22"/>
      <c r="CH262" s="60"/>
      <c r="CI262" s="22" t="n">
        <v>0</v>
      </c>
      <c r="CJ262" s="23" t="n">
        <f aca="false">CI262</f>
        <v>0</v>
      </c>
      <c r="CK262" s="22"/>
      <c r="CL262" s="52"/>
      <c r="CM262" s="22" t="n">
        <v>0</v>
      </c>
      <c r="CN262" s="53" t="n">
        <f aca="false">CM262</f>
        <v>0</v>
      </c>
      <c r="CO262" s="26" t="n">
        <f aca="false">H262+J262+L262+N262+P262+R262+T262+V262+X262+Z262+AB262+AD262+AF262+AH262+AJ262+AL262+AN262+AP262+AR262+AT262+AV262+AX262+AZ262+BB262+BD262+BF262+BH262+BJ262+BL262+BN262+BP262+BR262+BT262+BV262+BX262+BZ262+CB262+CD262+CF262+CH262+CJ262+CL262+CN262</f>
        <v>12.2</v>
      </c>
    </row>
    <row r="263" customFormat="false" ht="45" hidden="false" customHeight="true" outlineLevel="0" collapsed="false">
      <c r="A263" s="7" t="n">
        <v>104</v>
      </c>
      <c r="B263" s="21" t="s">
        <v>1010</v>
      </c>
      <c r="C263" s="42" t="s">
        <v>1011</v>
      </c>
      <c r="D263" s="42" t="s">
        <v>1012</v>
      </c>
      <c r="E263" s="21" t="s">
        <v>59</v>
      </c>
      <c r="F263" s="21" t="s">
        <v>96</v>
      </c>
      <c r="G263" s="22" t="n">
        <v>0</v>
      </c>
      <c r="H263" s="23" t="n">
        <v>0</v>
      </c>
      <c r="I263" s="22" t="n">
        <v>0</v>
      </c>
      <c r="J263" s="23" t="n">
        <v>0</v>
      </c>
      <c r="K263" s="50"/>
      <c r="L263" s="50"/>
      <c r="M263" s="50"/>
      <c r="N263" s="50"/>
      <c r="O263" s="50"/>
      <c r="P263" s="50"/>
      <c r="Q263" s="50"/>
      <c r="R263" s="50"/>
      <c r="S263" s="22" t="n">
        <v>0</v>
      </c>
      <c r="T263" s="23" t="n">
        <v>0</v>
      </c>
      <c r="U263" s="22" t="n">
        <v>0</v>
      </c>
      <c r="V263" s="23" t="n">
        <f aca="false">U263*2</f>
        <v>0</v>
      </c>
      <c r="W263" s="50"/>
      <c r="X263" s="50"/>
      <c r="Y263" s="50"/>
      <c r="Z263" s="50"/>
      <c r="AA263" s="12" t="n">
        <v>0.3295</v>
      </c>
      <c r="AB263" s="11" t="n">
        <f aca="false">IF(AA263&lt;51%,0,IF(AA263&lt;61%,5,IF(AA263&lt;71%,7,9)))</f>
        <v>0</v>
      </c>
      <c r="AC263" s="24" t="n">
        <v>1</v>
      </c>
      <c r="AD263" s="23" t="n">
        <f aca="false">IF(AC263&lt;100%,-20,10)</f>
        <v>10</v>
      </c>
      <c r="AE263" s="51" t="s">
        <v>617</v>
      </c>
      <c r="AF263" s="11" t="n">
        <v>2.8</v>
      </c>
      <c r="AG263" s="51"/>
      <c r="AH263" s="11"/>
      <c r="AI263" s="12" t="n">
        <v>0</v>
      </c>
      <c r="AJ263" s="11" t="n">
        <f aca="false">IF(AI263&lt;100%,0,5)</f>
        <v>0</v>
      </c>
      <c r="AK263" s="22"/>
      <c r="AL263" s="23"/>
      <c r="AM263" s="51"/>
      <c r="AN263" s="11"/>
      <c r="AO263" s="51"/>
      <c r="AP263" s="11"/>
      <c r="AQ263" s="51"/>
      <c r="AR263" s="11"/>
      <c r="AS263" s="22" t="n">
        <v>0</v>
      </c>
      <c r="AT263" s="23" t="n">
        <v>0</v>
      </c>
      <c r="AU263" s="22" t="n">
        <v>0</v>
      </c>
      <c r="AV263" s="23"/>
      <c r="AW263" s="22"/>
      <c r="AX263" s="23"/>
      <c r="AY263" s="22"/>
      <c r="AZ263" s="23"/>
      <c r="BA263" s="22"/>
      <c r="BB263" s="23"/>
      <c r="BC263" s="22"/>
      <c r="BD263" s="23"/>
      <c r="BE263" s="22" t="n">
        <v>0</v>
      </c>
      <c r="BF263" s="23" t="n">
        <f aca="false">BE263*1</f>
        <v>0</v>
      </c>
      <c r="BG263" s="22" t="n">
        <v>0</v>
      </c>
      <c r="BH263" s="23" t="n">
        <f aca="false">BG263*1</f>
        <v>0</v>
      </c>
      <c r="BI263" s="22" t="n">
        <v>0</v>
      </c>
      <c r="BJ263" s="23" t="n">
        <f aca="false">BI263*2</f>
        <v>0</v>
      </c>
      <c r="BK263" s="22" t="n">
        <v>0</v>
      </c>
      <c r="BL263" s="23" t="n">
        <f aca="false">BK263*0.5</f>
        <v>0</v>
      </c>
      <c r="BM263" s="22" t="n">
        <v>0</v>
      </c>
      <c r="BN263" s="23" t="n">
        <v>0</v>
      </c>
      <c r="BO263" s="22"/>
      <c r="BP263" s="52"/>
      <c r="BQ263" s="22"/>
      <c r="BR263" s="52"/>
      <c r="BS263" s="22"/>
      <c r="BT263" s="23"/>
      <c r="BU263" s="22"/>
      <c r="BV263" s="52"/>
      <c r="BW263" s="22"/>
      <c r="BX263" s="23"/>
      <c r="BY263" s="22"/>
      <c r="BZ263" s="52"/>
      <c r="CA263" s="22"/>
      <c r="CB263" s="23"/>
      <c r="CC263" s="22"/>
      <c r="CD263" s="52"/>
      <c r="CE263" s="22"/>
      <c r="CF263" s="52"/>
      <c r="CG263" s="22"/>
      <c r="CH263" s="60"/>
      <c r="CI263" s="22" t="n">
        <v>0</v>
      </c>
      <c r="CJ263" s="23" t="n">
        <f aca="false">CI263</f>
        <v>0</v>
      </c>
      <c r="CK263" s="22"/>
      <c r="CL263" s="52"/>
      <c r="CM263" s="22" t="n">
        <v>0</v>
      </c>
      <c r="CN263" s="53" t="n">
        <f aca="false">CM263</f>
        <v>0</v>
      </c>
      <c r="CO263" s="26" t="n">
        <f aca="false">H263+J263+L263+N263+P263+R263+T263+V263+X263+Z263+AB263+AD263+AF263+AH263+AJ263+AL263+AN263+AP263+AR263+AT263+AV263+AX263+AZ263+BB263+BD263+BF263+BH263+BJ263+BL263+BN263+BP263+BR263+BT263+BV263+BX263+BZ263+CB263+CD263+CF263+CH263+CJ263+CL263+CN263</f>
        <v>12.8</v>
      </c>
    </row>
    <row r="264" customFormat="false" ht="45" hidden="false" customHeight="true" outlineLevel="0" collapsed="false">
      <c r="A264" s="69" t="n">
        <v>87</v>
      </c>
      <c r="B264" s="70" t="s">
        <v>1013</v>
      </c>
      <c r="C264" s="42" t="s">
        <v>1014</v>
      </c>
      <c r="D264" s="42" t="s">
        <v>1015</v>
      </c>
      <c r="E264" s="70" t="s">
        <v>68</v>
      </c>
      <c r="F264" s="70" t="s">
        <v>92</v>
      </c>
      <c r="G264" s="22" t="n">
        <v>0</v>
      </c>
      <c r="H264" s="23" t="n">
        <v>0</v>
      </c>
      <c r="I264" s="22" t="n">
        <v>0</v>
      </c>
      <c r="J264" s="23" t="n">
        <v>0</v>
      </c>
      <c r="K264" s="71"/>
      <c r="L264" s="72"/>
      <c r="M264" s="71"/>
      <c r="N264" s="72"/>
      <c r="O264" s="71"/>
      <c r="P264" s="71"/>
      <c r="Q264" s="71"/>
      <c r="R264" s="71"/>
      <c r="S264" s="22" t="n">
        <v>0</v>
      </c>
      <c r="T264" s="23" t="n">
        <v>0</v>
      </c>
      <c r="U264" s="22" t="n">
        <v>0</v>
      </c>
      <c r="V264" s="29" t="n">
        <f aca="false">U264*2</f>
        <v>0</v>
      </c>
      <c r="W264" s="50"/>
      <c r="X264" s="50"/>
      <c r="Y264" s="50"/>
      <c r="Z264" s="50"/>
      <c r="AA264" s="73" t="n">
        <v>0.51</v>
      </c>
      <c r="AB264" s="74" t="n">
        <f aca="false">IF(AA264&lt;51%,0,IF(AA264&lt;61%,5,IF(AA264&lt;71%,7,9)))</f>
        <v>5</v>
      </c>
      <c r="AC264" s="24" t="n">
        <v>1</v>
      </c>
      <c r="AD264" s="54" t="n">
        <v>10</v>
      </c>
      <c r="AE264" s="51"/>
      <c r="AF264" s="11"/>
      <c r="AG264" s="51"/>
      <c r="AH264" s="11"/>
      <c r="AI264" s="73" t="n">
        <v>1</v>
      </c>
      <c r="AJ264" s="74" t="n">
        <f aca="false">IF(AI264&lt;100%,0,5)</f>
        <v>5</v>
      </c>
      <c r="AK264" s="22"/>
      <c r="AL264" s="23"/>
      <c r="AM264" s="51"/>
      <c r="AN264" s="11"/>
      <c r="AO264" s="51"/>
      <c r="AP264" s="11"/>
      <c r="AQ264" s="51"/>
      <c r="AR264" s="11"/>
      <c r="AS264" s="22" t="n">
        <v>0</v>
      </c>
      <c r="AT264" s="23" t="n">
        <v>0</v>
      </c>
      <c r="AU264" s="22" t="n">
        <v>0</v>
      </c>
      <c r="AV264" s="23"/>
      <c r="AW264" s="22"/>
      <c r="AX264" s="23"/>
      <c r="AY264" s="75"/>
      <c r="AZ264" s="29"/>
      <c r="BA264" s="75"/>
      <c r="BB264" s="29"/>
      <c r="BC264" s="75"/>
      <c r="BD264" s="29"/>
      <c r="BE264" s="75" t="n">
        <v>0</v>
      </c>
      <c r="BF264" s="29" t="n">
        <f aca="false">BE264*1</f>
        <v>0</v>
      </c>
      <c r="BG264" s="22" t="n">
        <v>0</v>
      </c>
      <c r="BH264" s="29" t="n">
        <f aca="false">BG264*1</f>
        <v>0</v>
      </c>
      <c r="BI264" s="22" t="n">
        <v>0</v>
      </c>
      <c r="BJ264" s="29" t="n">
        <f aca="false">BI264*2</f>
        <v>0</v>
      </c>
      <c r="BK264" s="22" t="n">
        <v>0</v>
      </c>
      <c r="BL264" s="29" t="n">
        <f aca="false">BK264*0.5</f>
        <v>0</v>
      </c>
      <c r="BM264" s="22" t="n">
        <v>0</v>
      </c>
      <c r="BN264" s="23" t="n">
        <v>0</v>
      </c>
      <c r="BO264" s="22"/>
      <c r="BP264" s="52"/>
      <c r="BQ264" s="22"/>
      <c r="BR264" s="52"/>
      <c r="BS264" s="22"/>
      <c r="BT264" s="23"/>
      <c r="BU264" s="22"/>
      <c r="BV264" s="52"/>
      <c r="BW264" s="22"/>
      <c r="BX264" s="23"/>
      <c r="BY264" s="22"/>
      <c r="BZ264" s="52"/>
      <c r="CA264" s="22"/>
      <c r="CB264" s="23"/>
      <c r="CC264" s="22"/>
      <c r="CD264" s="52"/>
      <c r="CE264" s="22"/>
      <c r="CF264" s="52"/>
      <c r="CG264" s="75"/>
      <c r="CH264" s="76"/>
      <c r="CI264" s="22" t="n">
        <v>0</v>
      </c>
      <c r="CJ264" s="23" t="n">
        <f aca="false">CI264</f>
        <v>0</v>
      </c>
      <c r="CK264" s="22"/>
      <c r="CL264" s="52"/>
      <c r="CM264" s="22" t="n">
        <v>0</v>
      </c>
      <c r="CN264" s="77" t="n">
        <f aca="false">CM264</f>
        <v>0</v>
      </c>
      <c r="CO264" s="26" t="n">
        <f aca="false">H264+J264+L264+N264+P264+R264+T264+V264+X264+Z264+AB264+AD264+AF264+AH264+AJ264+AL264+AN264+AP264+AR264+AT264+AV264+AX264+AZ264+BB264+BD264+BF264+BH264+BJ264+BL264+BN264+BP264+BR264+BT264+BV264+BX264+BZ264+CB264+CD264+CF264+CH264+CJ264+CL264+CN264</f>
        <v>20</v>
      </c>
    </row>
    <row r="265" s="37" customFormat="true" ht="56.25" hidden="false" customHeight="false" outlineLevel="0" collapsed="false">
      <c r="A265" s="7" t="n">
        <v>130</v>
      </c>
      <c r="B265" s="21" t="s">
        <v>1016</v>
      </c>
      <c r="C265" s="42" t="s">
        <v>1017</v>
      </c>
      <c r="D265" s="42" t="s">
        <v>1018</v>
      </c>
      <c r="E265" s="21" t="s">
        <v>68</v>
      </c>
      <c r="F265" s="21" t="s">
        <v>102</v>
      </c>
      <c r="G265" s="22" t="n">
        <v>0</v>
      </c>
      <c r="H265" s="23" t="n">
        <v>0</v>
      </c>
      <c r="I265" s="22"/>
      <c r="J265" s="23" t="n">
        <v>2</v>
      </c>
      <c r="K265" s="50"/>
      <c r="L265" s="57"/>
      <c r="M265" s="50"/>
      <c r="N265" s="57"/>
      <c r="O265" s="50"/>
      <c r="P265" s="50"/>
      <c r="Q265" s="50"/>
      <c r="R265" s="50"/>
      <c r="S265" s="22" t="n">
        <v>0</v>
      </c>
      <c r="T265" s="23" t="n">
        <v>0</v>
      </c>
      <c r="U265" s="22" t="n">
        <v>0</v>
      </c>
      <c r="V265" s="23" t="n">
        <f aca="false">U265*2</f>
        <v>0</v>
      </c>
      <c r="W265" s="50"/>
      <c r="X265" s="50"/>
      <c r="Y265" s="50"/>
      <c r="Z265" s="50"/>
      <c r="AA265" s="12" t="n">
        <v>0.65</v>
      </c>
      <c r="AB265" s="11" t="n">
        <f aca="false">IF(AA265&lt;51%,0,IF(AA265&lt;61%,5,IF(AA265&lt;71%,7,9)))</f>
        <v>7</v>
      </c>
      <c r="AC265" s="24" t="n">
        <v>1</v>
      </c>
      <c r="AD265" s="54" t="n">
        <v>10</v>
      </c>
      <c r="AE265" s="51" t="s">
        <v>556</v>
      </c>
      <c r="AF265" s="11" t="n">
        <v>4.73</v>
      </c>
      <c r="AG265" s="51"/>
      <c r="AH265" s="11"/>
      <c r="AI265" s="12" t="n">
        <v>0</v>
      </c>
      <c r="AJ265" s="11" t="n">
        <f aca="false">IF(AI265&lt;100%,0,5)</f>
        <v>0</v>
      </c>
      <c r="AK265" s="22"/>
      <c r="AL265" s="23"/>
      <c r="AM265" s="51"/>
      <c r="AN265" s="11"/>
      <c r="AO265" s="51"/>
      <c r="AP265" s="11"/>
      <c r="AQ265" s="51"/>
      <c r="AR265" s="11"/>
      <c r="AS265" s="22" t="n">
        <v>0</v>
      </c>
      <c r="AT265" s="23" t="n">
        <v>0</v>
      </c>
      <c r="AU265" s="22" t="n">
        <v>0</v>
      </c>
      <c r="AV265" s="23"/>
      <c r="AW265" s="22"/>
      <c r="AX265" s="23"/>
      <c r="AY265" s="22"/>
      <c r="AZ265" s="23"/>
      <c r="BA265" s="22"/>
      <c r="BB265" s="23"/>
      <c r="BC265" s="22"/>
      <c r="BD265" s="23"/>
      <c r="BE265" s="22" t="n">
        <v>0</v>
      </c>
      <c r="BF265" s="23" t="n">
        <f aca="false">BE265*1</f>
        <v>0</v>
      </c>
      <c r="BG265" s="22" t="n">
        <v>0</v>
      </c>
      <c r="BH265" s="23" t="n">
        <f aca="false">BG265*1</f>
        <v>0</v>
      </c>
      <c r="BI265" s="22" t="n">
        <v>0</v>
      </c>
      <c r="BJ265" s="23" t="n">
        <f aca="false">BI265*2</f>
        <v>0</v>
      </c>
      <c r="BK265" s="22" t="n">
        <v>0</v>
      </c>
      <c r="BL265" s="23" t="n">
        <f aca="false">BK265*0.5</f>
        <v>0</v>
      </c>
      <c r="BM265" s="22" t="n">
        <v>0</v>
      </c>
      <c r="BN265" s="23" t="n">
        <v>0</v>
      </c>
      <c r="BO265" s="22"/>
      <c r="BP265" s="52"/>
      <c r="BQ265" s="22"/>
      <c r="BR265" s="52"/>
      <c r="BS265" s="22" t="n">
        <v>1</v>
      </c>
      <c r="BT265" s="23" t="n">
        <f aca="false">BS265*2</f>
        <v>2</v>
      </c>
      <c r="BU265" s="22"/>
      <c r="BV265" s="52"/>
      <c r="BW265" s="59"/>
      <c r="BX265" s="23" t="n">
        <v>4</v>
      </c>
      <c r="BY265" s="55"/>
      <c r="BZ265" s="23" t="n">
        <v>2</v>
      </c>
      <c r="CA265" s="55"/>
      <c r="CB265" s="23" t="n">
        <v>3</v>
      </c>
      <c r="CC265" s="55"/>
      <c r="CD265" s="23" t="n">
        <v>24</v>
      </c>
      <c r="CE265" s="55"/>
      <c r="CF265" s="23" t="n">
        <v>24</v>
      </c>
      <c r="CG265" s="22"/>
      <c r="CH265" s="60"/>
      <c r="CI265" s="22" t="n">
        <v>0</v>
      </c>
      <c r="CJ265" s="23" t="n">
        <f aca="false">CI265</f>
        <v>0</v>
      </c>
      <c r="CK265" s="22"/>
      <c r="CL265" s="52"/>
      <c r="CM265" s="22" t="n">
        <v>0</v>
      </c>
      <c r="CN265" s="53" t="n">
        <f aca="false">CM265</f>
        <v>0</v>
      </c>
      <c r="CO265" s="26" t="n">
        <f aca="false">H265+J265+L265+N265+P265+R265+T265+V265+X265+Z265+AB265+AD265+AF265+AH265+AJ265+AL265+AN265+AP265+AR265+AT265+AV265+AX265+AZ265+BB265+BD265+BF265+BH265+BJ265+BL265+BN265+BP265+BR265+BT265+BV265+BX265+BZ265+CB265+CD265+CF265+CH265+CJ265+CL265+CN265</f>
        <v>82.73</v>
      </c>
    </row>
    <row r="266" customFormat="false" ht="22.5" hidden="false" customHeight="false" outlineLevel="0" collapsed="false">
      <c r="A266" s="39" t="n">
        <v>267</v>
      </c>
      <c r="B266" s="27" t="s">
        <v>52</v>
      </c>
      <c r="C266" s="42" t="s">
        <v>1019</v>
      </c>
      <c r="D266" s="42"/>
      <c r="E266" s="21" t="s">
        <v>638</v>
      </c>
      <c r="F266" s="7"/>
      <c r="G266" s="22"/>
      <c r="H266" s="23"/>
      <c r="I266" s="22"/>
      <c r="J266" s="23"/>
      <c r="K266" s="50"/>
      <c r="L266" s="50"/>
      <c r="M266" s="50"/>
      <c r="N266" s="50"/>
      <c r="O266" s="50"/>
      <c r="P266" s="50"/>
      <c r="Q266" s="50"/>
      <c r="R266" s="50"/>
      <c r="S266" s="22"/>
      <c r="T266" s="23"/>
      <c r="U266" s="22"/>
      <c r="V266" s="23"/>
      <c r="W266" s="50"/>
      <c r="X266" s="50"/>
      <c r="Y266" s="50"/>
      <c r="Z266" s="50"/>
      <c r="AA266" s="22"/>
      <c r="AB266" s="23"/>
      <c r="AC266" s="22"/>
      <c r="AD266" s="23"/>
      <c r="AE266" s="22"/>
      <c r="AF266" s="23"/>
      <c r="AG266" s="22"/>
      <c r="AH266" s="23"/>
      <c r="AI266" s="22"/>
      <c r="AJ266" s="23"/>
      <c r="AK266" s="22"/>
      <c r="AL266" s="23"/>
      <c r="AM266" s="51"/>
      <c r="AN266" s="11"/>
      <c r="AO266" s="51"/>
      <c r="AP266" s="11"/>
      <c r="AQ266" s="51"/>
      <c r="AR266" s="11"/>
      <c r="AS266" s="22"/>
      <c r="AT266" s="23"/>
      <c r="AU266" s="22"/>
      <c r="AV266" s="23"/>
      <c r="AW266" s="22"/>
      <c r="AX266" s="23"/>
      <c r="AY266" s="22"/>
      <c r="AZ266" s="23"/>
      <c r="BA266" s="22"/>
      <c r="BB266" s="23"/>
      <c r="BC266" s="22"/>
      <c r="BD266" s="23"/>
      <c r="BE266" s="22"/>
      <c r="BF266" s="23"/>
      <c r="BG266" s="22"/>
      <c r="BH266" s="23"/>
      <c r="BI266" s="22"/>
      <c r="BJ266" s="23"/>
      <c r="BK266" s="22"/>
      <c r="BL266" s="23"/>
      <c r="BM266" s="22" t="n">
        <v>0</v>
      </c>
      <c r="BN266" s="23" t="n">
        <v>0</v>
      </c>
      <c r="BO266" s="22"/>
      <c r="BP266" s="52"/>
      <c r="BQ266" s="22"/>
      <c r="BR266" s="52"/>
      <c r="BS266" s="22"/>
      <c r="BT266" s="23"/>
      <c r="BU266" s="22"/>
      <c r="BV266" s="52"/>
      <c r="BW266" s="22"/>
      <c r="BX266" s="60"/>
      <c r="BY266" s="22"/>
      <c r="BZ266" s="23"/>
      <c r="CA266" s="22"/>
      <c r="CB266" s="23"/>
      <c r="CC266" s="22"/>
      <c r="CD266" s="52"/>
      <c r="CE266" s="22"/>
      <c r="CF266" s="52"/>
      <c r="CG266" s="22"/>
      <c r="CH266" s="60"/>
      <c r="CI266" s="22"/>
      <c r="CJ266" s="60"/>
      <c r="CK266" s="22"/>
      <c r="CL266" s="52"/>
      <c r="CM266" s="22"/>
      <c r="CN266" s="64"/>
      <c r="CO266" s="26" t="n">
        <f aca="false">H266+J266+L266+N266+P266+R266+T266+V266+X266+Z266+AB266+AD266+AF266+AH266+AJ266+AL266+AN266+AP266+AR266+AT266+AV266+AX266+AZ266+BB266+BD266+BF266+BH266+BJ266+BL266+BN266+BP266+BR266+BT266+BV266+BX266+BZ266+CB266+CD266+CF266+CH266+CJ266+CL266+CN266</f>
        <v>0</v>
      </c>
    </row>
    <row r="267" customFormat="false" ht="33.75" hidden="false" customHeight="false" outlineLevel="0" collapsed="false">
      <c r="A267" s="7" t="n">
        <v>82</v>
      </c>
      <c r="B267" s="21" t="s">
        <v>1020</v>
      </c>
      <c r="C267" s="42" t="s">
        <v>1021</v>
      </c>
      <c r="D267" s="42" t="s">
        <v>1022</v>
      </c>
      <c r="E267" s="21" t="s">
        <v>83</v>
      </c>
      <c r="F267" s="21" t="s">
        <v>88</v>
      </c>
      <c r="G267" s="22" t="n">
        <v>0</v>
      </c>
      <c r="H267" s="23" t="n">
        <v>0</v>
      </c>
      <c r="I267" s="22" t="n">
        <v>0</v>
      </c>
      <c r="J267" s="23" t="n">
        <v>0</v>
      </c>
      <c r="K267" s="50"/>
      <c r="L267" s="50"/>
      <c r="M267" s="50"/>
      <c r="N267" s="50"/>
      <c r="O267" s="50"/>
      <c r="P267" s="50"/>
      <c r="Q267" s="50"/>
      <c r="R267" s="50"/>
      <c r="S267" s="22" t="n">
        <v>0</v>
      </c>
      <c r="T267" s="23" t="n">
        <v>0</v>
      </c>
      <c r="U267" s="22" t="n">
        <v>0</v>
      </c>
      <c r="V267" s="23" t="n">
        <f aca="false">U267*2</f>
        <v>0</v>
      </c>
      <c r="W267" s="50"/>
      <c r="X267" s="50"/>
      <c r="Y267" s="50"/>
      <c r="Z267" s="50"/>
      <c r="AA267" s="12" t="n">
        <v>0.53</v>
      </c>
      <c r="AB267" s="11" t="n">
        <f aca="false">IF(AA267&lt;51%,0,IF(AA267&lt;61%,5,IF(AA267&lt;71%,7,9)))</f>
        <v>5</v>
      </c>
      <c r="AC267" s="24" t="n">
        <v>1</v>
      </c>
      <c r="AD267" s="23" t="n">
        <v>10</v>
      </c>
      <c r="AE267" s="51"/>
      <c r="AF267" s="11"/>
      <c r="AG267" s="51"/>
      <c r="AH267" s="11"/>
      <c r="AI267" s="12" t="n">
        <v>0</v>
      </c>
      <c r="AJ267" s="11" t="n">
        <f aca="false">IF(AI267&lt;100%,0,5)</f>
        <v>0</v>
      </c>
      <c r="AK267" s="22"/>
      <c r="AL267" s="23"/>
      <c r="AM267" s="51"/>
      <c r="AN267" s="11"/>
      <c r="AO267" s="51"/>
      <c r="AP267" s="11"/>
      <c r="AQ267" s="51"/>
      <c r="AR267" s="11"/>
      <c r="AS267" s="22" t="n">
        <v>0</v>
      </c>
      <c r="AT267" s="23" t="n">
        <v>0</v>
      </c>
      <c r="AU267" s="22" t="n">
        <v>0</v>
      </c>
      <c r="AV267" s="23"/>
      <c r="AW267" s="22"/>
      <c r="AX267" s="23"/>
      <c r="AY267" s="22"/>
      <c r="AZ267" s="23"/>
      <c r="BA267" s="22"/>
      <c r="BB267" s="23"/>
      <c r="BC267" s="22"/>
      <c r="BD267" s="23"/>
      <c r="BE267" s="22" t="n">
        <v>0</v>
      </c>
      <c r="BF267" s="23" t="n">
        <f aca="false">BE267*1</f>
        <v>0</v>
      </c>
      <c r="BG267" s="22" t="n">
        <v>0</v>
      </c>
      <c r="BH267" s="23" t="n">
        <f aca="false">BG267*1</f>
        <v>0</v>
      </c>
      <c r="BI267" s="22" t="n">
        <v>0</v>
      </c>
      <c r="BJ267" s="23" t="n">
        <f aca="false">BI267*2</f>
        <v>0</v>
      </c>
      <c r="BK267" s="22" t="n">
        <v>0</v>
      </c>
      <c r="BL267" s="23" t="n">
        <f aca="false">BK267*0.5</f>
        <v>0</v>
      </c>
      <c r="BM267" s="22" t="n">
        <v>0</v>
      </c>
      <c r="BN267" s="23" t="n">
        <v>0</v>
      </c>
      <c r="BO267" s="22"/>
      <c r="BP267" s="52"/>
      <c r="BQ267" s="22"/>
      <c r="BR267" s="52"/>
      <c r="BS267" s="22"/>
      <c r="BT267" s="23"/>
      <c r="BU267" s="22"/>
      <c r="BV267" s="52"/>
      <c r="BW267" s="75"/>
      <c r="BX267" s="29"/>
      <c r="BY267" s="22"/>
      <c r="BZ267" s="23"/>
      <c r="CA267" s="22"/>
      <c r="CB267" s="23"/>
      <c r="CC267" s="22"/>
      <c r="CD267" s="52"/>
      <c r="CE267" s="22"/>
      <c r="CF267" s="52"/>
      <c r="CG267" s="75"/>
      <c r="CH267" s="76"/>
      <c r="CI267" s="75" t="n">
        <v>0</v>
      </c>
      <c r="CJ267" s="29" t="n">
        <f aca="false">CI267</f>
        <v>0</v>
      </c>
      <c r="CK267" s="22"/>
      <c r="CL267" s="52"/>
      <c r="CM267" s="75" t="n">
        <v>0</v>
      </c>
      <c r="CN267" s="29" t="n">
        <f aca="false">CM267</f>
        <v>0</v>
      </c>
      <c r="CO267" s="26" t="n">
        <f aca="false">H267+J267+L267+N267+P267+R267+T267+V267+X267+Z267+AB267+AD267+AF267+AH267+AJ267+AL267+AN267+AP267+AR267+AT267+AV267+AX267+AZ267+BB267+BD267+BF267+BH267+BJ267+BL267+BN267+BP267+BR267+BT267+BV267+BX267+BZ267+CB267+CD267+CF267+CH267+CJ267+CL267+CN267</f>
        <v>15</v>
      </c>
    </row>
    <row r="268" customFormat="false" ht="33.75" hidden="false" customHeight="false" outlineLevel="0" collapsed="false">
      <c r="A268" s="39" t="n">
        <v>11</v>
      </c>
      <c r="B268" s="42" t="s">
        <v>1023</v>
      </c>
      <c r="C268" s="42" t="s">
        <v>1024</v>
      </c>
      <c r="D268" s="42" t="s">
        <v>1025</v>
      </c>
      <c r="E268" s="42" t="s">
        <v>59</v>
      </c>
      <c r="F268" s="42" t="s">
        <v>60</v>
      </c>
      <c r="G268" s="22" t="n">
        <v>0</v>
      </c>
      <c r="H268" s="23" t="n">
        <v>0</v>
      </c>
      <c r="I268" s="22" t="n">
        <v>0</v>
      </c>
      <c r="J268" s="23" t="n">
        <v>0</v>
      </c>
      <c r="K268" s="50"/>
      <c r="L268" s="50"/>
      <c r="M268" s="50"/>
      <c r="N268" s="50"/>
      <c r="O268" s="50"/>
      <c r="P268" s="50"/>
      <c r="Q268" s="50"/>
      <c r="R268" s="50"/>
      <c r="S268" s="22" t="n">
        <v>0</v>
      </c>
      <c r="T268" s="23" t="n">
        <v>0</v>
      </c>
      <c r="U268" s="22" t="n">
        <v>0</v>
      </c>
      <c r="V268" s="23" t="n">
        <f aca="false">U268*2</f>
        <v>0</v>
      </c>
      <c r="W268" s="50"/>
      <c r="X268" s="50"/>
      <c r="Y268" s="50"/>
      <c r="Z268" s="50"/>
      <c r="AA268" s="12" t="n">
        <v>0.702</v>
      </c>
      <c r="AB268" s="11" t="n">
        <f aca="false">IF(AA268&lt;51%,0,IF(AA268&lt;61%,5,IF(AA268&lt;71%,7,9)))</f>
        <v>7</v>
      </c>
      <c r="AC268" s="24" t="n">
        <v>1</v>
      </c>
      <c r="AD268" s="23" t="n">
        <v>10</v>
      </c>
      <c r="AE268" s="51"/>
      <c r="AF268" s="11"/>
      <c r="AG268" s="51"/>
      <c r="AH268" s="11"/>
      <c r="AI268" s="12" t="n">
        <v>1</v>
      </c>
      <c r="AJ268" s="11" t="n">
        <f aca="false">IF(AI268&lt;100%,0,5)</f>
        <v>5</v>
      </c>
      <c r="AK268" s="22"/>
      <c r="AL268" s="23"/>
      <c r="AM268" s="51"/>
      <c r="AN268" s="11" t="n">
        <v>26.67</v>
      </c>
      <c r="AO268" s="51"/>
      <c r="AP268" s="11" t="n">
        <v>4.37</v>
      </c>
      <c r="AQ268" s="51"/>
      <c r="AR268" s="11"/>
      <c r="AS268" s="22" t="n">
        <v>0</v>
      </c>
      <c r="AT268" s="23" t="n">
        <v>0</v>
      </c>
      <c r="AU268" s="22" t="n">
        <v>0</v>
      </c>
      <c r="AV268" s="23"/>
      <c r="AW268" s="22"/>
      <c r="AX268" s="23" t="n">
        <v>3</v>
      </c>
      <c r="AY268" s="22"/>
      <c r="AZ268" s="23"/>
      <c r="BA268" s="22"/>
      <c r="BB268" s="23"/>
      <c r="BC268" s="22" t="s">
        <v>1026</v>
      </c>
      <c r="BD268" s="23" t="n">
        <f aca="false">6*1</f>
        <v>6</v>
      </c>
      <c r="BE268" s="22" t="n">
        <v>0</v>
      </c>
      <c r="BF268" s="23" t="n">
        <f aca="false">BE268*1</f>
        <v>0</v>
      </c>
      <c r="BG268" s="22" t="n">
        <v>0</v>
      </c>
      <c r="BH268" s="23" t="n">
        <f aca="false">BG268*1</f>
        <v>0</v>
      </c>
      <c r="BI268" s="22" t="n">
        <v>0</v>
      </c>
      <c r="BJ268" s="23" t="n">
        <f aca="false">BI268*2</f>
        <v>0</v>
      </c>
      <c r="BK268" s="22" t="n">
        <v>2</v>
      </c>
      <c r="BL268" s="23" t="n">
        <f aca="false">BK268*0.5</f>
        <v>1</v>
      </c>
      <c r="BM268" s="22" t="n">
        <v>0</v>
      </c>
      <c r="BN268" s="23" t="n">
        <v>0</v>
      </c>
      <c r="BO268" s="22"/>
      <c r="BP268" s="52"/>
      <c r="BQ268" s="22"/>
      <c r="BR268" s="52"/>
      <c r="BS268" s="22"/>
      <c r="BT268" s="23"/>
      <c r="BU268" s="22"/>
      <c r="BV268" s="52"/>
      <c r="BW268" s="59"/>
      <c r="BX268" s="23" t="n">
        <v>2</v>
      </c>
      <c r="BY268" s="22"/>
      <c r="BZ268" s="23"/>
      <c r="CA268" s="22"/>
      <c r="CB268" s="23"/>
      <c r="CC268" s="22"/>
      <c r="CD268" s="52"/>
      <c r="CE268" s="22"/>
      <c r="CF268" s="52"/>
      <c r="CG268" s="22"/>
      <c r="CH268" s="60"/>
      <c r="CI268" s="22" t="n">
        <v>0</v>
      </c>
      <c r="CJ268" s="23" t="n">
        <f aca="false">CI268</f>
        <v>0</v>
      </c>
      <c r="CK268" s="22"/>
      <c r="CL268" s="52"/>
      <c r="CM268" s="22" t="n">
        <v>0</v>
      </c>
      <c r="CN268" s="23" t="n">
        <f aca="false">CM268</f>
        <v>0</v>
      </c>
      <c r="CO268" s="26" t="n">
        <f aca="false">H268+J268+L268+N268+P268+R268+T268+V268+X268+Z268+AB268+AD268+AF268+AH268+AJ268+AL268+AN268+AP268+AR268+AT268+AV268+AX268+AZ268+BB268+BD268+BF268+BH268+BJ268+BL268+BN268+BP268+BR268+BT268+BV268+BX268+BZ268+CB268+CD268+CF268+CH268+CJ268+CL268+CN268</f>
        <v>65.04</v>
      </c>
    </row>
    <row r="269" customFormat="false" ht="45" hidden="false" customHeight="false" outlineLevel="0" collapsed="false">
      <c r="A269" s="7" t="n">
        <v>93</v>
      </c>
      <c r="B269" s="21" t="s">
        <v>1027</v>
      </c>
      <c r="C269" s="49" t="s">
        <v>1028</v>
      </c>
      <c r="D269" s="49" t="s">
        <v>1029</v>
      </c>
      <c r="E269" s="21" t="s">
        <v>68</v>
      </c>
      <c r="F269" s="21" t="s">
        <v>92</v>
      </c>
      <c r="G269" s="22" t="n">
        <v>0</v>
      </c>
      <c r="H269" s="23" t="n">
        <v>0</v>
      </c>
      <c r="I269" s="22" t="n">
        <v>0</v>
      </c>
      <c r="J269" s="23" t="n">
        <v>0</v>
      </c>
      <c r="K269" s="50"/>
      <c r="L269" s="57"/>
      <c r="M269" s="50"/>
      <c r="N269" s="57"/>
      <c r="O269" s="50"/>
      <c r="P269" s="50"/>
      <c r="Q269" s="50"/>
      <c r="R269" s="50"/>
      <c r="S269" s="22" t="n">
        <v>0</v>
      </c>
      <c r="T269" s="23" t="n">
        <v>0</v>
      </c>
      <c r="U269" s="22" t="n">
        <v>0</v>
      </c>
      <c r="V269" s="23" t="n">
        <f aca="false">U269*2</f>
        <v>0</v>
      </c>
      <c r="W269" s="50"/>
      <c r="X269" s="50"/>
      <c r="Y269" s="50"/>
      <c r="Z269" s="50"/>
      <c r="AA269" s="12" t="n">
        <v>0</v>
      </c>
      <c r="AB269" s="11" t="n">
        <f aca="false">IF(AA269&lt;51%,0,IF(AA269&lt;61%,5,IF(AA269&lt;71%,7,9)))</f>
        <v>0</v>
      </c>
      <c r="AC269" s="56" t="n">
        <v>0</v>
      </c>
      <c r="AD269" s="23" t="n">
        <v>0</v>
      </c>
      <c r="AE269" s="51"/>
      <c r="AF269" s="11"/>
      <c r="AG269" s="51"/>
      <c r="AH269" s="11"/>
      <c r="AI269" s="12" t="n">
        <v>0</v>
      </c>
      <c r="AJ269" s="11" t="n">
        <f aca="false">IF(AI269&lt;100%,0,5)</f>
        <v>0</v>
      </c>
      <c r="AK269" s="22"/>
      <c r="AL269" s="23"/>
      <c r="AM269" s="51"/>
      <c r="AN269" s="11"/>
      <c r="AO269" s="51"/>
      <c r="AP269" s="11"/>
      <c r="AQ269" s="51"/>
      <c r="AR269" s="11"/>
      <c r="AS269" s="22" t="n">
        <v>0</v>
      </c>
      <c r="AT269" s="23" t="n">
        <v>0</v>
      </c>
      <c r="AU269" s="22" t="n">
        <v>0</v>
      </c>
      <c r="AV269" s="23"/>
      <c r="AW269" s="22"/>
      <c r="AX269" s="23"/>
      <c r="AY269" s="22"/>
      <c r="AZ269" s="23"/>
      <c r="BA269" s="22"/>
      <c r="BB269" s="23"/>
      <c r="BC269" s="22"/>
      <c r="BD269" s="23"/>
      <c r="BE269" s="22" t="n">
        <v>0</v>
      </c>
      <c r="BF269" s="23" t="n">
        <f aca="false">BE269*1</f>
        <v>0</v>
      </c>
      <c r="BG269" s="22" t="n">
        <v>0</v>
      </c>
      <c r="BH269" s="23" t="n">
        <f aca="false">BG269*1</f>
        <v>0</v>
      </c>
      <c r="BI269" s="22" t="n">
        <v>0</v>
      </c>
      <c r="BJ269" s="23" t="n">
        <f aca="false">BI269*2</f>
        <v>0</v>
      </c>
      <c r="BK269" s="22" t="n">
        <v>0</v>
      </c>
      <c r="BL269" s="23" t="n">
        <f aca="false">BK269*0.5</f>
        <v>0</v>
      </c>
      <c r="BM269" s="22" t="n">
        <v>0</v>
      </c>
      <c r="BN269" s="23" t="n">
        <v>0</v>
      </c>
      <c r="BO269" s="22"/>
      <c r="BP269" s="52"/>
      <c r="BQ269" s="22"/>
      <c r="BR269" s="52"/>
      <c r="BS269" s="22"/>
      <c r="BT269" s="23"/>
      <c r="BU269" s="22"/>
      <c r="BV269" s="52"/>
      <c r="BW269" s="75"/>
      <c r="BX269" s="29"/>
      <c r="BY269" s="22"/>
      <c r="BZ269" s="23"/>
      <c r="CA269" s="22"/>
      <c r="CB269" s="23"/>
      <c r="CC269" s="22"/>
      <c r="CD269" s="52"/>
      <c r="CE269" s="22"/>
      <c r="CF269" s="52"/>
      <c r="CG269" s="75"/>
      <c r="CH269" s="76"/>
      <c r="CI269" s="75" t="n">
        <v>0</v>
      </c>
      <c r="CJ269" s="29" t="n">
        <f aca="false">CI269</f>
        <v>0</v>
      </c>
      <c r="CK269" s="22"/>
      <c r="CL269" s="52"/>
      <c r="CM269" s="75" t="n">
        <v>0</v>
      </c>
      <c r="CN269" s="29" t="n">
        <f aca="false">CM269</f>
        <v>0</v>
      </c>
      <c r="CO269" s="26" t="n">
        <f aca="false">H269+J269+L269+N269+P269+R269+T269+V269+X269+Z269+AB269+AD269+AF269+AH269+AJ269+AL269+AN269+AP269+AR269+AT269+AV269+AX269+AZ269+BB269+BD269+BF269+BH269+BJ269+BL269+BN269+BP269+BR269+BT269+BV269+BX269+BZ269+CB269+CD269+CF269+CH269+CJ269+CL269+CN269</f>
        <v>0</v>
      </c>
    </row>
    <row r="270" customFormat="false" ht="33.75" hidden="false" customHeight="false" outlineLevel="0" collapsed="false">
      <c r="A270" s="7" t="n">
        <v>233</v>
      </c>
      <c r="B270" s="21" t="s">
        <v>1030</v>
      </c>
      <c r="C270" s="49" t="s">
        <v>1031</v>
      </c>
      <c r="D270" s="49" t="s">
        <v>1032</v>
      </c>
      <c r="E270" s="21" t="s">
        <v>83</v>
      </c>
      <c r="F270" s="21" t="s">
        <v>141</v>
      </c>
      <c r="G270" s="22" t="n">
        <v>0</v>
      </c>
      <c r="H270" s="23" t="n">
        <v>0</v>
      </c>
      <c r="I270" s="22"/>
      <c r="J270" s="23" t="n">
        <v>7</v>
      </c>
      <c r="K270" s="50"/>
      <c r="L270" s="50"/>
      <c r="M270" s="50"/>
      <c r="N270" s="50"/>
      <c r="O270" s="50"/>
      <c r="P270" s="50"/>
      <c r="Q270" s="50"/>
      <c r="R270" s="50"/>
      <c r="S270" s="22" t="n">
        <v>0</v>
      </c>
      <c r="T270" s="23" t="n">
        <v>0</v>
      </c>
      <c r="U270" s="22" t="n">
        <v>0</v>
      </c>
      <c r="V270" s="23" t="n">
        <f aca="false">U270*2</f>
        <v>0</v>
      </c>
      <c r="W270" s="50"/>
      <c r="X270" s="50"/>
      <c r="Y270" s="50"/>
      <c r="Z270" s="50"/>
      <c r="AA270" s="12" t="n">
        <v>0.84</v>
      </c>
      <c r="AB270" s="11" t="n">
        <f aca="false">IF(AA270&lt;51%,0,IF(AA270&lt;61%,5,IF(AA270&lt;71%,7,9)))</f>
        <v>9</v>
      </c>
      <c r="AC270" s="24" t="n">
        <v>1</v>
      </c>
      <c r="AD270" s="54" t="n">
        <v>10</v>
      </c>
      <c r="AE270" s="51" t="s">
        <v>240</v>
      </c>
      <c r="AF270" s="11" t="n">
        <v>3.2</v>
      </c>
      <c r="AG270" s="51"/>
      <c r="AH270" s="11"/>
      <c r="AI270" s="12" t="n">
        <v>1</v>
      </c>
      <c r="AJ270" s="11" t="n">
        <f aca="false">IF(AI270&lt;100%,0,5)</f>
        <v>5</v>
      </c>
      <c r="AK270" s="22"/>
      <c r="AL270" s="23"/>
      <c r="AM270" s="51"/>
      <c r="AN270" s="11" t="n">
        <v>16.67</v>
      </c>
      <c r="AO270" s="51"/>
      <c r="AP270" s="11" t="n">
        <v>1.67</v>
      </c>
      <c r="AQ270" s="51"/>
      <c r="AR270" s="11"/>
      <c r="AS270" s="22" t="s">
        <v>622</v>
      </c>
      <c r="AT270" s="23" t="n">
        <v>2</v>
      </c>
      <c r="AU270" s="22" t="n">
        <v>0</v>
      </c>
      <c r="AV270" s="23" t="n">
        <v>0</v>
      </c>
      <c r="AW270" s="22"/>
      <c r="AX270" s="23" t="n">
        <v>1</v>
      </c>
      <c r="AY270" s="22"/>
      <c r="AZ270" s="23"/>
      <c r="BA270" s="22"/>
      <c r="BB270" s="23"/>
      <c r="BC270" s="22"/>
      <c r="BD270" s="23"/>
      <c r="BE270" s="22" t="n">
        <v>1</v>
      </c>
      <c r="BF270" s="23" t="n">
        <f aca="false">BE270*1</f>
        <v>1</v>
      </c>
      <c r="BG270" s="22" t="n">
        <v>0</v>
      </c>
      <c r="BH270" s="23" t="n">
        <f aca="false">BG270*1</f>
        <v>0</v>
      </c>
      <c r="BI270" s="22" t="n">
        <v>0</v>
      </c>
      <c r="BJ270" s="23" t="n">
        <f aca="false">BI270*2</f>
        <v>0</v>
      </c>
      <c r="BK270" s="22" t="n">
        <v>0</v>
      </c>
      <c r="BL270" s="23" t="n">
        <f aca="false">BK270*0.5</f>
        <v>0</v>
      </c>
      <c r="BM270" s="22" t="n">
        <v>0</v>
      </c>
      <c r="BN270" s="23" t="n">
        <v>0</v>
      </c>
      <c r="BO270" s="22"/>
      <c r="BP270" s="52"/>
      <c r="BQ270" s="22"/>
      <c r="BR270" s="52"/>
      <c r="BS270" s="22"/>
      <c r="BT270" s="23"/>
      <c r="BU270" s="22"/>
      <c r="BV270" s="52"/>
      <c r="BW270" s="75"/>
      <c r="BX270" s="29"/>
      <c r="BY270" s="22"/>
      <c r="BZ270" s="52"/>
      <c r="CA270" s="55"/>
      <c r="CB270" s="23" t="n">
        <v>5</v>
      </c>
      <c r="CC270" s="22"/>
      <c r="CD270" s="52"/>
      <c r="CE270" s="22"/>
      <c r="CF270" s="52"/>
      <c r="CG270" s="75"/>
      <c r="CH270" s="76"/>
      <c r="CI270" s="75" t="n">
        <v>4</v>
      </c>
      <c r="CJ270" s="29" t="n">
        <v>4</v>
      </c>
      <c r="CK270" s="22"/>
      <c r="CL270" s="52"/>
      <c r="CM270" s="75" t="n">
        <v>0</v>
      </c>
      <c r="CN270" s="29" t="n">
        <f aca="false">CM270</f>
        <v>0</v>
      </c>
      <c r="CO270" s="26" t="n">
        <f aca="false">H270+J270+L270+N270+P270+R270+T270+V270+X270+Z270+AB270+AD270+AF270+AH270+AJ270+AL270+AN270+AP270+AR270+AT270+AV270+AX270+AZ270+BB270+BD270+BF270+BH270+BJ270+BL270+BN270+BP270+BR270+BT270+BV270+BX270+BZ270+CB270+CD270+CF270+CH270+CJ270+CL270+CN270</f>
        <v>65.54</v>
      </c>
    </row>
    <row r="271" customFormat="false" ht="33.75" hidden="false" customHeight="false" outlineLevel="0" collapsed="false">
      <c r="A271" s="7" t="n">
        <v>252</v>
      </c>
      <c r="B271" s="21" t="s">
        <v>1033</v>
      </c>
      <c r="C271" s="49" t="s">
        <v>1034</v>
      </c>
      <c r="D271" s="49" t="s">
        <v>1035</v>
      </c>
      <c r="E271" s="21" t="s">
        <v>83</v>
      </c>
      <c r="F271" s="21" t="s">
        <v>141</v>
      </c>
      <c r="G271" s="22"/>
      <c r="H271" s="23" t="n">
        <v>17</v>
      </c>
      <c r="I271" s="22"/>
      <c r="J271" s="23" t="n">
        <v>3</v>
      </c>
      <c r="K271" s="50"/>
      <c r="L271" s="50"/>
      <c r="M271" s="50"/>
      <c r="N271" s="50"/>
      <c r="O271" s="50"/>
      <c r="P271" s="50"/>
      <c r="Q271" s="50"/>
      <c r="R271" s="50"/>
      <c r="S271" s="22" t="n">
        <v>0</v>
      </c>
      <c r="T271" s="23" t="n">
        <v>0</v>
      </c>
      <c r="U271" s="22" t="n">
        <v>0</v>
      </c>
      <c r="V271" s="23" t="n">
        <f aca="false">U271*2</f>
        <v>0</v>
      </c>
      <c r="W271" s="50"/>
      <c r="X271" s="50"/>
      <c r="Y271" s="50"/>
      <c r="Z271" s="50"/>
      <c r="AA271" s="12" t="n">
        <v>0.853</v>
      </c>
      <c r="AB271" s="11" t="n">
        <f aca="false">IF(AA271&lt;51%,0,IF(AA271&lt;61%,5,IF(AA271&lt;71%,7,9)))</f>
        <v>9</v>
      </c>
      <c r="AC271" s="24" t="n">
        <v>1</v>
      </c>
      <c r="AD271" s="54" t="n">
        <v>10</v>
      </c>
      <c r="AE271" s="51" t="s">
        <v>1036</v>
      </c>
      <c r="AF271" s="11" t="n">
        <v>19.58</v>
      </c>
      <c r="AG271" s="51"/>
      <c r="AH271" s="11"/>
      <c r="AI271" s="12" t="n">
        <v>0</v>
      </c>
      <c r="AJ271" s="11" t="n">
        <f aca="false">IF(AI271&lt;100%,0,5)</f>
        <v>0</v>
      </c>
      <c r="AK271" s="22"/>
      <c r="AL271" s="23"/>
      <c r="AM271" s="51"/>
      <c r="AN271" s="11"/>
      <c r="AO271" s="51"/>
      <c r="AP271" s="11"/>
      <c r="AQ271" s="51"/>
      <c r="AR271" s="11"/>
      <c r="AS271" s="22" t="n">
        <v>0</v>
      </c>
      <c r="AT271" s="23" t="n">
        <v>0</v>
      </c>
      <c r="AU271" s="22" t="n">
        <v>0</v>
      </c>
      <c r="AV271" s="23" t="n">
        <v>0</v>
      </c>
      <c r="AW271" s="22"/>
      <c r="AX271" s="23"/>
      <c r="AY271" s="22"/>
      <c r="AZ271" s="23"/>
      <c r="BA271" s="22"/>
      <c r="BB271" s="23"/>
      <c r="BC271" s="22"/>
      <c r="BD271" s="23"/>
      <c r="BE271" s="22" t="n">
        <v>0</v>
      </c>
      <c r="BF271" s="23" t="n">
        <f aca="false">BE271*1</f>
        <v>0</v>
      </c>
      <c r="BG271" s="22" t="n">
        <v>0</v>
      </c>
      <c r="BH271" s="23" t="n">
        <f aca="false">BG271*1</f>
        <v>0</v>
      </c>
      <c r="BI271" s="22" t="n">
        <v>0</v>
      </c>
      <c r="BJ271" s="23" t="n">
        <f aca="false">BI271*2</f>
        <v>0</v>
      </c>
      <c r="BK271" s="22" t="n">
        <v>0</v>
      </c>
      <c r="BL271" s="23" t="n">
        <f aca="false">BK271*0.5</f>
        <v>0</v>
      </c>
      <c r="BM271" s="22" t="n">
        <v>0</v>
      </c>
      <c r="BN271" s="23" t="n">
        <v>0</v>
      </c>
      <c r="BO271" s="22"/>
      <c r="BP271" s="52"/>
      <c r="BQ271" s="22"/>
      <c r="BR271" s="52"/>
      <c r="BS271" s="22"/>
      <c r="BT271" s="23"/>
      <c r="BU271" s="22"/>
      <c r="BV271" s="52"/>
      <c r="BW271" s="75"/>
      <c r="BX271" s="29"/>
      <c r="BY271" s="22"/>
      <c r="BZ271" s="52"/>
      <c r="CA271" s="55"/>
      <c r="CB271" s="23" t="n">
        <v>3</v>
      </c>
      <c r="CC271" s="22"/>
      <c r="CD271" s="52"/>
      <c r="CE271" s="22"/>
      <c r="CF271" s="52"/>
      <c r="CG271" s="75"/>
      <c r="CH271" s="76"/>
      <c r="CI271" s="75" t="n">
        <v>0</v>
      </c>
      <c r="CJ271" s="29" t="n">
        <v>0</v>
      </c>
      <c r="CK271" s="22"/>
      <c r="CL271" s="52"/>
      <c r="CM271" s="75" t="n">
        <v>0</v>
      </c>
      <c r="CN271" s="29" t="n">
        <f aca="false">CM271</f>
        <v>0</v>
      </c>
      <c r="CO271" s="26" t="n">
        <f aca="false">H271+J271+L271+N271+P271+R271+T271+V271+X271+Z271+AB271+AD271+AF271+AH271+AJ271+AL271+AN271+AP271+AR271+AT271+AV271+AX271+AZ271+BB271+BD271+BF271+BH271+BJ271+BL271+BN271+BP271+BR271+BT271+BV271+BX271+BZ271+CB271+CD271+CF271+CH271+CJ271+CL271+CN271</f>
        <v>61.58</v>
      </c>
    </row>
    <row r="272" customFormat="false" ht="45" hidden="false" customHeight="false" outlineLevel="0" collapsed="false">
      <c r="A272" s="7" t="n">
        <v>187</v>
      </c>
      <c r="B272" s="21" t="s">
        <v>1037</v>
      </c>
      <c r="C272" s="49" t="s">
        <v>1038</v>
      </c>
      <c r="D272" s="49" t="s">
        <v>1039</v>
      </c>
      <c r="E272" s="21" t="s">
        <v>68</v>
      </c>
      <c r="F272" s="21" t="s">
        <v>121</v>
      </c>
      <c r="G272" s="22" t="n">
        <v>0</v>
      </c>
      <c r="H272" s="23" t="n">
        <v>0</v>
      </c>
      <c r="I272" s="22" t="n">
        <v>0</v>
      </c>
      <c r="J272" s="23" t="n">
        <v>0</v>
      </c>
      <c r="K272" s="50"/>
      <c r="L272" s="57"/>
      <c r="M272" s="50"/>
      <c r="N272" s="57"/>
      <c r="O272" s="50"/>
      <c r="P272" s="50"/>
      <c r="Q272" s="50"/>
      <c r="R272" s="50"/>
      <c r="S272" s="22" t="n">
        <v>0</v>
      </c>
      <c r="T272" s="23" t="n">
        <v>0</v>
      </c>
      <c r="U272" s="22" t="n">
        <v>0</v>
      </c>
      <c r="V272" s="23" t="n">
        <f aca="false">U272*2</f>
        <v>0</v>
      </c>
      <c r="W272" s="50"/>
      <c r="X272" s="50"/>
      <c r="Y272" s="50"/>
      <c r="Z272" s="50"/>
      <c r="AA272" s="12" t="n">
        <v>0.48</v>
      </c>
      <c r="AB272" s="11" t="n">
        <f aca="false">IF(AA272&lt;51%,0,IF(AA272&lt;61%,5,IF(AA272&lt;71%,7,9)))</f>
        <v>0</v>
      </c>
      <c r="AC272" s="24" t="n">
        <v>0.96</v>
      </c>
      <c r="AD272" s="23" t="n">
        <v>-20</v>
      </c>
      <c r="AE272" s="51" t="s">
        <v>1040</v>
      </c>
      <c r="AF272" s="11" t="n">
        <v>32.45</v>
      </c>
      <c r="AG272" s="51" t="s">
        <v>681</v>
      </c>
      <c r="AH272" s="11" t="n">
        <v>2.45</v>
      </c>
      <c r="AI272" s="12" t="n">
        <v>1</v>
      </c>
      <c r="AJ272" s="11" t="n">
        <f aca="false">IF(AI272&lt;100%,0,5)</f>
        <v>5</v>
      </c>
      <c r="AK272" s="22"/>
      <c r="AL272" s="23"/>
      <c r="AM272" s="51"/>
      <c r="AN272" s="11"/>
      <c r="AO272" s="51"/>
      <c r="AP272" s="11" t="n">
        <v>1.67</v>
      </c>
      <c r="AQ272" s="51"/>
      <c r="AR272" s="11"/>
      <c r="AS272" s="22" t="n">
        <v>0</v>
      </c>
      <c r="AT272" s="23" t="n">
        <v>0</v>
      </c>
      <c r="AU272" s="22" t="n">
        <v>0</v>
      </c>
      <c r="AV272" s="23" t="n">
        <v>0</v>
      </c>
      <c r="AW272" s="22"/>
      <c r="AX272" s="23"/>
      <c r="AY272" s="22"/>
      <c r="AZ272" s="23"/>
      <c r="BA272" s="22"/>
      <c r="BB272" s="23"/>
      <c r="BC272" s="22"/>
      <c r="BD272" s="23"/>
      <c r="BE272" s="22" t="n">
        <v>1</v>
      </c>
      <c r="BF272" s="23" t="n">
        <f aca="false">BE272*1</f>
        <v>1</v>
      </c>
      <c r="BG272" s="22" t="n">
        <v>0</v>
      </c>
      <c r="BH272" s="23" t="n">
        <f aca="false">BG272*1</f>
        <v>0</v>
      </c>
      <c r="BI272" s="22" t="n">
        <v>0</v>
      </c>
      <c r="BJ272" s="23" t="n">
        <f aca="false">BI272*2</f>
        <v>0</v>
      </c>
      <c r="BK272" s="22" t="n">
        <v>0</v>
      </c>
      <c r="BL272" s="23" t="n">
        <f aca="false">BK272*0.5</f>
        <v>0</v>
      </c>
      <c r="BM272" s="22" t="n">
        <v>0</v>
      </c>
      <c r="BN272" s="23" t="n">
        <v>0</v>
      </c>
      <c r="BO272" s="22"/>
      <c r="BP272" s="52"/>
      <c r="BQ272" s="22"/>
      <c r="BR272" s="52"/>
      <c r="BS272" s="22"/>
      <c r="BT272" s="23"/>
      <c r="BU272" s="22"/>
      <c r="BV272" s="52"/>
      <c r="BW272" s="75"/>
      <c r="BX272" s="29"/>
      <c r="BY272" s="22"/>
      <c r="BZ272" s="23"/>
      <c r="CA272" s="22"/>
      <c r="CB272" s="23"/>
      <c r="CC272" s="22"/>
      <c r="CD272" s="52"/>
      <c r="CE272" s="22"/>
      <c r="CF272" s="52"/>
      <c r="CG272" s="75"/>
      <c r="CH272" s="76"/>
      <c r="CI272" s="75" t="n">
        <v>0</v>
      </c>
      <c r="CJ272" s="29" t="n">
        <v>0</v>
      </c>
      <c r="CK272" s="22"/>
      <c r="CL272" s="52"/>
      <c r="CM272" s="75" t="n">
        <v>0</v>
      </c>
      <c r="CN272" s="29" t="n">
        <f aca="false">CM272</f>
        <v>0</v>
      </c>
      <c r="CO272" s="26" t="n">
        <f aca="false">H272+J272+L272+N272+P272+R272+T272+V272+X272+Z272+AB272+AD272+AF272+AH272+AJ272+AL272+AN272+AP272+AR272+AT272+AV272+AX272+AZ272+BB272+BD272+BF272+BH272+BJ272+BL272+BN272+BP272+BR272+BT272+BV272+BX272+BZ272+CB272+CD272+CF272+CH272+CJ272+CL272+CN272</f>
        <v>22.57</v>
      </c>
    </row>
    <row r="273" customFormat="false" ht="33.75" hidden="false" customHeight="false" outlineLevel="0" collapsed="false">
      <c r="A273" s="7" t="n">
        <v>224</v>
      </c>
      <c r="B273" s="21" t="s">
        <v>1041</v>
      </c>
      <c r="C273" s="49" t="s">
        <v>1042</v>
      </c>
      <c r="D273" s="49" t="s">
        <v>1043</v>
      </c>
      <c r="E273" s="21" t="s">
        <v>83</v>
      </c>
      <c r="F273" s="21" t="s">
        <v>137</v>
      </c>
      <c r="G273" s="22" t="n">
        <v>0</v>
      </c>
      <c r="H273" s="23" t="n">
        <v>0</v>
      </c>
      <c r="I273" s="22" t="n">
        <v>0</v>
      </c>
      <c r="J273" s="23" t="n">
        <v>0</v>
      </c>
      <c r="K273" s="50"/>
      <c r="L273" s="50"/>
      <c r="M273" s="50"/>
      <c r="N273" s="50"/>
      <c r="O273" s="50"/>
      <c r="P273" s="50"/>
      <c r="Q273" s="50"/>
      <c r="R273" s="50"/>
      <c r="S273" s="22" t="n">
        <v>0</v>
      </c>
      <c r="T273" s="23" t="n">
        <v>0</v>
      </c>
      <c r="U273" s="22" t="n">
        <v>0</v>
      </c>
      <c r="V273" s="23" t="n">
        <f aca="false">U273*2</f>
        <v>0</v>
      </c>
      <c r="W273" s="50"/>
      <c r="X273" s="50"/>
      <c r="Y273" s="50"/>
      <c r="Z273" s="50"/>
      <c r="AA273" s="12" t="n">
        <v>0.78</v>
      </c>
      <c r="AB273" s="11" t="n">
        <f aca="false">IF(AA273&lt;51%,0,IF(AA273&lt;61%,5,IF(AA273&lt;71%,7,9)))</f>
        <v>9</v>
      </c>
      <c r="AC273" s="24" t="n">
        <v>1</v>
      </c>
      <c r="AD273" s="23" t="n">
        <v>10</v>
      </c>
      <c r="AE273" s="51" t="s">
        <v>1044</v>
      </c>
      <c r="AF273" s="11" t="n">
        <v>16.3</v>
      </c>
      <c r="AG273" s="51"/>
      <c r="AH273" s="11"/>
      <c r="AI273" s="12" t="n">
        <v>1</v>
      </c>
      <c r="AJ273" s="11" t="n">
        <f aca="false">IF(AI273&lt;100%,0,5)</f>
        <v>5</v>
      </c>
      <c r="AK273" s="22"/>
      <c r="AL273" s="23"/>
      <c r="AM273" s="51"/>
      <c r="AN273" s="11"/>
      <c r="AO273" s="51"/>
      <c r="AP273" s="11" t="n">
        <v>3.33</v>
      </c>
      <c r="AQ273" s="51"/>
      <c r="AR273" s="11"/>
      <c r="AS273" s="22" t="n">
        <v>0</v>
      </c>
      <c r="AT273" s="23" t="n">
        <v>0</v>
      </c>
      <c r="AU273" s="22" t="n">
        <v>0</v>
      </c>
      <c r="AV273" s="23"/>
      <c r="AW273" s="22"/>
      <c r="AX273" s="23"/>
      <c r="AY273" s="22"/>
      <c r="AZ273" s="23"/>
      <c r="BA273" s="22"/>
      <c r="BB273" s="23"/>
      <c r="BC273" s="22"/>
      <c r="BD273" s="23"/>
      <c r="BE273" s="22" t="n">
        <v>0</v>
      </c>
      <c r="BF273" s="23" t="n">
        <f aca="false">BE273*1</f>
        <v>0</v>
      </c>
      <c r="BG273" s="22" t="n">
        <v>0</v>
      </c>
      <c r="BH273" s="23" t="n">
        <f aca="false">BG273*1</f>
        <v>0</v>
      </c>
      <c r="BI273" s="22" t="n">
        <v>0</v>
      </c>
      <c r="BJ273" s="23" t="n">
        <f aca="false">BI273*2</f>
        <v>0</v>
      </c>
      <c r="BK273" s="22" t="n">
        <v>0</v>
      </c>
      <c r="BL273" s="23" t="n">
        <f aca="false">BK273*0.5</f>
        <v>0</v>
      </c>
      <c r="BM273" s="22" t="n">
        <v>0</v>
      </c>
      <c r="BN273" s="23" t="n">
        <v>0</v>
      </c>
      <c r="BO273" s="22"/>
      <c r="BP273" s="52"/>
      <c r="BQ273" s="22"/>
      <c r="BR273" s="52"/>
      <c r="BS273" s="22"/>
      <c r="BT273" s="23"/>
      <c r="BU273" s="22"/>
      <c r="BV273" s="52"/>
      <c r="BW273" s="75"/>
      <c r="BX273" s="29"/>
      <c r="BY273" s="22"/>
      <c r="BZ273" s="23"/>
      <c r="CA273" s="22"/>
      <c r="CB273" s="23"/>
      <c r="CC273" s="22"/>
      <c r="CD273" s="52"/>
      <c r="CE273" s="22"/>
      <c r="CF273" s="52"/>
      <c r="CG273" s="75"/>
      <c r="CH273" s="76"/>
      <c r="CI273" s="75" t="n">
        <v>0</v>
      </c>
      <c r="CJ273" s="29" t="n">
        <v>0</v>
      </c>
      <c r="CK273" s="22"/>
      <c r="CL273" s="52"/>
      <c r="CM273" s="75" t="n">
        <v>0</v>
      </c>
      <c r="CN273" s="29" t="n">
        <f aca="false">CM273</f>
        <v>0</v>
      </c>
      <c r="CO273" s="26" t="n">
        <f aca="false">H273+J273+L273+N273+P273+R273+T273+V273+X273+Z273+AB273+AD273+AF273+AH273+AJ273+AL273+AN273+AP273+AR273+AT273+AV273+AX273+AZ273+BB273+BD273+BF273+BH273+BJ273+BL273+BN273+BP273+BR273+BT273+BV273+BX273+BZ273+CB273+CD273+CF273+CH273+CJ273+CL273+CN273</f>
        <v>43.63</v>
      </c>
    </row>
    <row r="274" customFormat="false" ht="45" hidden="false" customHeight="false" outlineLevel="0" collapsed="false">
      <c r="A274" s="7" t="n">
        <v>189</v>
      </c>
      <c r="B274" s="21" t="s">
        <v>1045</v>
      </c>
      <c r="C274" s="7" t="s">
        <v>1046</v>
      </c>
      <c r="D274" s="49"/>
      <c r="E274" s="21" t="s">
        <v>68</v>
      </c>
      <c r="F274" s="21" t="s">
        <v>121</v>
      </c>
      <c r="G274" s="22" t="n">
        <v>0</v>
      </c>
      <c r="H274" s="23" t="n">
        <v>0</v>
      </c>
      <c r="I274" s="22" t="n">
        <v>0</v>
      </c>
      <c r="J274" s="23" t="n">
        <v>0</v>
      </c>
      <c r="K274" s="50"/>
      <c r="L274" s="57"/>
      <c r="M274" s="50"/>
      <c r="N274" s="57"/>
      <c r="O274" s="50"/>
      <c r="P274" s="50"/>
      <c r="Q274" s="50"/>
      <c r="R274" s="50"/>
      <c r="S274" s="22" t="n">
        <v>0</v>
      </c>
      <c r="T274" s="23" t="n">
        <v>0</v>
      </c>
      <c r="U274" s="22" t="n">
        <v>0</v>
      </c>
      <c r="V274" s="23" t="n">
        <f aca="false">U274*2</f>
        <v>0</v>
      </c>
      <c r="W274" s="50"/>
      <c r="X274" s="50"/>
      <c r="Y274" s="50"/>
      <c r="Z274" s="50"/>
      <c r="AA274" s="12" t="n">
        <v>0</v>
      </c>
      <c r="AB274" s="11" t="n">
        <f aca="false">IF(AA274&lt;51%,0,IF(AA274&lt;61%,5,IF(AA274&lt;71%,7,9)))</f>
        <v>0</v>
      </c>
      <c r="AC274" s="24" t="n">
        <v>1</v>
      </c>
      <c r="AD274" s="23" t="n">
        <v>10</v>
      </c>
      <c r="AE274" s="51"/>
      <c r="AF274" s="11"/>
      <c r="AG274" s="51"/>
      <c r="AH274" s="11"/>
      <c r="AI274" s="12" t="n">
        <v>0</v>
      </c>
      <c r="AJ274" s="11" t="n">
        <f aca="false">IF(AI274&lt;100%,0,5)</f>
        <v>0</v>
      </c>
      <c r="AK274" s="22"/>
      <c r="AL274" s="23"/>
      <c r="AM274" s="51"/>
      <c r="AN274" s="11" t="n">
        <v>10</v>
      </c>
      <c r="AO274" s="51"/>
      <c r="AP274" s="11" t="n">
        <v>4.67</v>
      </c>
      <c r="AQ274" s="51"/>
      <c r="AR274" s="11"/>
      <c r="AS274" s="22" t="n">
        <v>0</v>
      </c>
      <c r="AT274" s="23" t="n">
        <v>0</v>
      </c>
      <c r="AU274" s="22" t="n">
        <v>0</v>
      </c>
      <c r="AV274" s="23"/>
      <c r="AW274" s="22"/>
      <c r="AX274" s="23"/>
      <c r="AY274" s="22"/>
      <c r="AZ274" s="23"/>
      <c r="BA274" s="22"/>
      <c r="BB274" s="23"/>
      <c r="BC274" s="22"/>
      <c r="BD274" s="23"/>
      <c r="BE274" s="22" t="n">
        <v>0</v>
      </c>
      <c r="BF274" s="23" t="n">
        <f aca="false">BE274*1</f>
        <v>0</v>
      </c>
      <c r="BG274" s="22" t="n">
        <v>0</v>
      </c>
      <c r="BH274" s="23" t="n">
        <f aca="false">BG274*1</f>
        <v>0</v>
      </c>
      <c r="BI274" s="22" t="n">
        <v>0</v>
      </c>
      <c r="BJ274" s="23" t="n">
        <f aca="false">BI274*2</f>
        <v>0</v>
      </c>
      <c r="BK274" s="22" t="n">
        <v>0</v>
      </c>
      <c r="BL274" s="23" t="n">
        <f aca="false">BK274*0.5</f>
        <v>0</v>
      </c>
      <c r="BM274" s="22" t="n">
        <v>0</v>
      </c>
      <c r="BN274" s="23" t="n">
        <v>0</v>
      </c>
      <c r="BO274" s="22"/>
      <c r="BP274" s="52"/>
      <c r="BQ274" s="22"/>
      <c r="BR274" s="52"/>
      <c r="BS274" s="22"/>
      <c r="BT274" s="23"/>
      <c r="BU274" s="22"/>
      <c r="BV274" s="52"/>
      <c r="BW274" s="75"/>
      <c r="BX274" s="29"/>
      <c r="BY274" s="22"/>
      <c r="BZ274" s="23"/>
      <c r="CA274" s="22"/>
      <c r="CB274" s="23"/>
      <c r="CC274" s="22"/>
      <c r="CD274" s="52"/>
      <c r="CE274" s="22"/>
      <c r="CF274" s="52"/>
      <c r="CG274" s="75"/>
      <c r="CH274" s="76"/>
      <c r="CI274" s="75" t="n">
        <v>0</v>
      </c>
      <c r="CJ274" s="29" t="n">
        <v>0</v>
      </c>
      <c r="CK274" s="22"/>
      <c r="CL274" s="52"/>
      <c r="CM274" s="75" t="n">
        <v>0</v>
      </c>
      <c r="CN274" s="29" t="n">
        <f aca="false">CM274</f>
        <v>0</v>
      </c>
      <c r="CO274" s="26" t="n">
        <f aca="false">H274+J274+L274+N274+P274+R274+T274+V274+X274+Z274+AB274+AD274+AF274+AH274+AJ274+AL274+AN274+AP274+AR274+AT274+AV274+AX274+AZ274+BB274+BD274+BF274+BH274+BJ274+BL274+BN274+BP274+BR274+BT274+BV274+BX274+BZ274+CB274+CD274+CF274+CH274+CJ274+CL274+CN274</f>
        <v>24.67</v>
      </c>
    </row>
    <row r="275" customFormat="false" ht="56.25" hidden="false" customHeight="false" outlineLevel="0" collapsed="false">
      <c r="A275" s="7" t="n">
        <v>121</v>
      </c>
      <c r="B275" s="21" t="s">
        <v>1047</v>
      </c>
      <c r="C275" s="7" t="s">
        <v>1048</v>
      </c>
      <c r="D275" s="49" t="s">
        <v>1049</v>
      </c>
      <c r="E275" s="21" t="s">
        <v>68</v>
      </c>
      <c r="F275" s="21" t="s">
        <v>102</v>
      </c>
      <c r="G275" s="22" t="n">
        <v>0</v>
      </c>
      <c r="H275" s="23" t="n">
        <v>0</v>
      </c>
      <c r="I275" s="22"/>
      <c r="J275" s="23" t="n">
        <v>12</v>
      </c>
      <c r="K275" s="50"/>
      <c r="L275" s="57"/>
      <c r="M275" s="50"/>
      <c r="N275" s="57"/>
      <c r="O275" s="50"/>
      <c r="P275" s="50"/>
      <c r="Q275" s="50"/>
      <c r="R275" s="50"/>
      <c r="S275" s="22" t="n">
        <v>0</v>
      </c>
      <c r="T275" s="23" t="n">
        <v>0</v>
      </c>
      <c r="U275" s="22" t="n">
        <v>0</v>
      </c>
      <c r="V275" s="23" t="n">
        <f aca="false">U275*2</f>
        <v>0</v>
      </c>
      <c r="W275" s="50"/>
      <c r="X275" s="50"/>
      <c r="Y275" s="50"/>
      <c r="Z275" s="50"/>
      <c r="AA275" s="12" t="n">
        <v>0.71</v>
      </c>
      <c r="AB275" s="11" t="n">
        <f aca="false">IF(AA275&lt;51%,0,IF(AA275&lt;61%,5,IF(AA275&lt;71%,7,9)))</f>
        <v>9</v>
      </c>
      <c r="AC275" s="24" t="n">
        <v>1</v>
      </c>
      <c r="AD275" s="54" t="n">
        <v>10</v>
      </c>
      <c r="AE275" s="51"/>
      <c r="AF275" s="11"/>
      <c r="AG275" s="51"/>
      <c r="AH275" s="11"/>
      <c r="AI275" s="12" t="n">
        <v>1</v>
      </c>
      <c r="AJ275" s="11" t="n">
        <f aca="false">IF(AI275&lt;100%,0,5)</f>
        <v>5</v>
      </c>
      <c r="AK275" s="22"/>
      <c r="AL275" s="23"/>
      <c r="AM275" s="51"/>
      <c r="AN275" s="11"/>
      <c r="AO275" s="51"/>
      <c r="AP275" s="11" t="n">
        <v>1.33</v>
      </c>
      <c r="AQ275" s="51"/>
      <c r="AR275" s="11"/>
      <c r="AS275" s="22" t="n">
        <v>0</v>
      </c>
      <c r="AT275" s="23" t="n">
        <v>0</v>
      </c>
      <c r="AU275" s="22" t="n">
        <v>0</v>
      </c>
      <c r="AV275" s="23"/>
      <c r="AW275" s="22"/>
      <c r="AX275" s="23"/>
      <c r="AY275" s="22"/>
      <c r="AZ275" s="23"/>
      <c r="BA275" s="22"/>
      <c r="BB275" s="23"/>
      <c r="BC275" s="22"/>
      <c r="BD275" s="23"/>
      <c r="BE275" s="22" t="n">
        <v>1</v>
      </c>
      <c r="BF275" s="23" t="n">
        <f aca="false">BE275*1</f>
        <v>1</v>
      </c>
      <c r="BG275" s="22" t="n">
        <v>0</v>
      </c>
      <c r="BH275" s="23" t="n">
        <f aca="false">BG275*1</f>
        <v>0</v>
      </c>
      <c r="BI275" s="22" t="n">
        <v>0</v>
      </c>
      <c r="BJ275" s="23" t="n">
        <f aca="false">BI275*2</f>
        <v>0</v>
      </c>
      <c r="BK275" s="22" t="n">
        <v>0</v>
      </c>
      <c r="BL275" s="23" t="n">
        <f aca="false">BK275*0.5</f>
        <v>0</v>
      </c>
      <c r="BM275" s="22" t="n">
        <v>0</v>
      </c>
      <c r="BN275" s="23" t="n">
        <v>0</v>
      </c>
      <c r="BO275" s="22"/>
      <c r="BP275" s="52"/>
      <c r="BQ275" s="22"/>
      <c r="BR275" s="52"/>
      <c r="BS275" s="22"/>
      <c r="BT275" s="23" t="n">
        <v>30</v>
      </c>
      <c r="BU275" s="22"/>
      <c r="BV275" s="52"/>
      <c r="BW275" s="22"/>
      <c r="BX275" s="23"/>
      <c r="BY275" s="55"/>
      <c r="BZ275" s="23" t="n">
        <v>4</v>
      </c>
      <c r="CA275" s="22"/>
      <c r="CB275" s="23"/>
      <c r="CC275" s="55"/>
      <c r="CD275" s="23" t="n">
        <v>8</v>
      </c>
      <c r="CE275" s="55"/>
      <c r="CF275" s="23" t="n">
        <v>24</v>
      </c>
      <c r="CG275" s="22" t="s">
        <v>1050</v>
      </c>
      <c r="CH275" s="60" t="n">
        <f aca="false">1*4</f>
        <v>4</v>
      </c>
      <c r="CI275" s="22" t="n">
        <v>1</v>
      </c>
      <c r="CJ275" s="23" t="n">
        <v>1</v>
      </c>
      <c r="CK275" s="22"/>
      <c r="CL275" s="52"/>
      <c r="CM275" s="22" t="n">
        <v>0</v>
      </c>
      <c r="CN275" s="23" t="n">
        <f aca="false">CM275</f>
        <v>0</v>
      </c>
      <c r="CO275" s="26" t="n">
        <f aca="false">H275+J275+L275+N275+P275+R275+T275+V275+X275+Z275+AB275+AD275+AF275+AH275+AJ275+AL275+AN275+AP275+AR275+AT275+AV275+AX275+AZ275+BB275+BD275+BF275+BH275+BJ275+BL275+BN275+BP275+BR275+BT275+BV275+BX275+BZ275+CB275+CD275+CF275+CH275+CJ275+CL275+CN275</f>
        <v>109.33</v>
      </c>
    </row>
    <row r="276" customFormat="false" ht="15" hidden="false" customHeight="false" outlineLevel="0" collapsed="false">
      <c r="A276" s="7"/>
      <c r="B276" s="50" t="s">
        <v>1051</v>
      </c>
      <c r="C276" s="7"/>
      <c r="D276" s="7"/>
      <c r="E276" s="7"/>
      <c r="F276" s="7"/>
      <c r="G276" s="7"/>
      <c r="H276" s="7"/>
      <c r="I276" s="22"/>
      <c r="J276" s="23" t="n">
        <v>8</v>
      </c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8"/>
      <c r="V276" s="7"/>
      <c r="W276" s="7"/>
      <c r="X276" s="7"/>
      <c r="Y276" s="7"/>
      <c r="Z276" s="7"/>
      <c r="AA276" s="79"/>
      <c r="AB276" s="19"/>
      <c r="AC276" s="7"/>
      <c r="AD276" s="7"/>
      <c r="AE276" s="80"/>
      <c r="AF276" s="19"/>
      <c r="AG276" s="39"/>
      <c r="AH276" s="39"/>
      <c r="AI276" s="7"/>
      <c r="AJ276" s="19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39"/>
      <c r="AZ276" s="39"/>
      <c r="BA276" s="39"/>
      <c r="BB276" s="39"/>
      <c r="BC276" s="39"/>
      <c r="BD276" s="39"/>
      <c r="BE276" s="39"/>
      <c r="BF276" s="39"/>
      <c r="BG276" s="39"/>
      <c r="BH276" s="39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63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26" t="n">
        <f aca="false">H276+J276+L276+N276+P276+R276+T276+V276+X276+Z276+AB276+AD276+AF276+AH276+AJ276+AL276+AN276+AP276+AR276+AT276+AV276+AX276+AZ276+BB276+BD276+BF276+BH276+BJ276+BL276+BN276+BP276+BR276+BT276+BV276+BX276+BZ276+CB276+CD276+CF276+CH276+CJ276+CL276+CN276</f>
        <v>8</v>
      </c>
    </row>
    <row r="277" customFormat="false" ht="15" hidden="false" customHeight="false" outlineLevel="0" collapsed="false">
      <c r="U277" s="81"/>
      <c r="AA277" s="82"/>
      <c r="CO277" s="83" t="n">
        <f aca="false">SUM(CO3:CO276)</f>
        <v>13838.72</v>
      </c>
    </row>
    <row r="278" customFormat="false" ht="15" hidden="false" customHeight="false" outlineLevel="0" collapsed="false">
      <c r="U278" s="81"/>
      <c r="AA278" s="82"/>
    </row>
    <row r="279" customFormat="false" ht="15" hidden="false" customHeight="false" outlineLevel="0" collapsed="false">
      <c r="U279" s="81"/>
      <c r="AA279" s="82"/>
    </row>
    <row r="280" customFormat="false" ht="15" hidden="false" customHeight="false" outlineLevel="0" collapsed="false">
      <c r="U280" s="81"/>
      <c r="AA280" s="82"/>
    </row>
    <row r="281" customFormat="false" ht="15" hidden="false" customHeight="false" outlineLevel="0" collapsed="false">
      <c r="U281" s="81"/>
      <c r="AA281" s="82"/>
    </row>
    <row r="282" customFormat="false" ht="15" hidden="false" customHeight="false" outlineLevel="0" collapsed="false">
      <c r="U282" s="81"/>
      <c r="AA282" s="82"/>
    </row>
    <row r="283" customFormat="false" ht="15" hidden="false" customHeight="false" outlineLevel="0" collapsed="false">
      <c r="U283" s="81"/>
      <c r="AA283" s="82"/>
    </row>
    <row r="284" customFormat="false" ht="15" hidden="false" customHeight="false" outlineLevel="0" collapsed="false">
      <c r="U284" s="81"/>
      <c r="AA284" s="82"/>
    </row>
    <row r="285" customFormat="false" ht="15" hidden="false" customHeight="false" outlineLevel="0" collapsed="false">
      <c r="U285" s="81"/>
      <c r="AA285" s="82"/>
    </row>
    <row r="286" customFormat="false" ht="15" hidden="false" customHeight="false" outlineLevel="0" collapsed="false">
      <c r="U286" s="81"/>
      <c r="AA286" s="82"/>
    </row>
    <row r="287" customFormat="false" ht="15" hidden="false" customHeight="false" outlineLevel="0" collapsed="false">
      <c r="U287" s="81"/>
      <c r="AA287" s="82"/>
    </row>
    <row r="288" customFormat="false" ht="15" hidden="false" customHeight="false" outlineLevel="0" collapsed="false">
      <c r="U288" s="81"/>
      <c r="AA288" s="82"/>
    </row>
    <row r="289" customFormat="false" ht="15" hidden="false" customHeight="false" outlineLevel="0" collapsed="false">
      <c r="U289" s="81"/>
      <c r="AA289" s="82"/>
    </row>
    <row r="290" customFormat="false" ht="15" hidden="false" customHeight="false" outlineLevel="0" collapsed="false">
      <c r="U290" s="81"/>
      <c r="AA290" s="82"/>
    </row>
    <row r="291" customFormat="false" ht="15" hidden="false" customHeight="false" outlineLevel="0" collapsed="false">
      <c r="U291" s="81"/>
      <c r="AA291" s="82"/>
    </row>
    <row r="292" customFormat="false" ht="15" hidden="false" customHeight="false" outlineLevel="0" collapsed="false">
      <c r="U292" s="81"/>
      <c r="AA292" s="82"/>
    </row>
    <row r="293" customFormat="false" ht="15" hidden="false" customHeight="false" outlineLevel="0" collapsed="false">
      <c r="U293" s="81"/>
      <c r="AA293" s="82"/>
    </row>
    <row r="294" customFormat="false" ht="15" hidden="false" customHeight="false" outlineLevel="0" collapsed="false">
      <c r="U294" s="81"/>
      <c r="AA294" s="82"/>
    </row>
    <row r="295" customFormat="false" ht="15" hidden="false" customHeight="false" outlineLevel="0" collapsed="false">
      <c r="U295" s="81"/>
      <c r="AA295" s="82"/>
    </row>
    <row r="296" customFormat="false" ht="15" hidden="false" customHeight="false" outlineLevel="0" collapsed="false">
      <c r="U296" s="81"/>
      <c r="AA296" s="82"/>
    </row>
    <row r="297" customFormat="false" ht="15" hidden="false" customHeight="false" outlineLevel="0" collapsed="false">
      <c r="U297" s="81"/>
      <c r="AA297" s="82"/>
    </row>
    <row r="298" customFormat="false" ht="15" hidden="false" customHeight="false" outlineLevel="0" collapsed="false">
      <c r="U298" s="81"/>
      <c r="AA298" s="82"/>
    </row>
    <row r="299" customFormat="false" ht="15" hidden="false" customHeight="false" outlineLevel="0" collapsed="false">
      <c r="U299" s="81"/>
      <c r="AA299" s="82"/>
    </row>
    <row r="300" customFormat="false" ht="15" hidden="false" customHeight="false" outlineLevel="0" collapsed="false">
      <c r="U300" s="81"/>
      <c r="AA300" s="82"/>
    </row>
    <row r="301" customFormat="false" ht="15" hidden="false" customHeight="false" outlineLevel="0" collapsed="false">
      <c r="U301" s="81"/>
      <c r="AA301" s="82"/>
    </row>
    <row r="302" customFormat="false" ht="15" hidden="false" customHeight="false" outlineLevel="0" collapsed="false">
      <c r="U302" s="81"/>
      <c r="AA302" s="82"/>
    </row>
    <row r="303" customFormat="false" ht="15" hidden="false" customHeight="false" outlineLevel="0" collapsed="false">
      <c r="U303" s="81"/>
      <c r="AA303" s="82"/>
    </row>
    <row r="304" customFormat="false" ht="15" hidden="false" customHeight="false" outlineLevel="0" collapsed="false">
      <c r="U304" s="81"/>
      <c r="AA304" s="82"/>
    </row>
    <row r="305" customFormat="false" ht="15" hidden="false" customHeight="false" outlineLevel="0" collapsed="false">
      <c r="U305" s="81"/>
      <c r="AA305" s="82"/>
    </row>
    <row r="306" customFormat="false" ht="15" hidden="false" customHeight="false" outlineLevel="0" collapsed="false">
      <c r="U306" s="81"/>
      <c r="AA306" s="82"/>
    </row>
    <row r="307" customFormat="false" ht="15" hidden="false" customHeight="false" outlineLevel="0" collapsed="false">
      <c r="U307" s="81"/>
      <c r="AA307" s="82"/>
    </row>
    <row r="308" customFormat="false" ht="15" hidden="false" customHeight="false" outlineLevel="0" collapsed="false">
      <c r="U308" s="81"/>
      <c r="AA308" s="82"/>
    </row>
    <row r="309" customFormat="false" ht="15" hidden="false" customHeight="false" outlineLevel="0" collapsed="false">
      <c r="U309" s="81"/>
      <c r="AA309" s="82"/>
    </row>
    <row r="310" customFormat="false" ht="15" hidden="false" customHeight="false" outlineLevel="0" collapsed="false">
      <c r="U310" s="81"/>
      <c r="AA310" s="82"/>
    </row>
    <row r="311" customFormat="false" ht="15" hidden="false" customHeight="false" outlineLevel="0" collapsed="false">
      <c r="U311" s="81"/>
      <c r="AA311" s="82"/>
    </row>
    <row r="312" customFormat="false" ht="15" hidden="false" customHeight="false" outlineLevel="0" collapsed="false">
      <c r="U312" s="81"/>
      <c r="AA312" s="82"/>
    </row>
    <row r="313" customFormat="false" ht="15" hidden="false" customHeight="false" outlineLevel="0" collapsed="false">
      <c r="U313" s="81"/>
      <c r="AA313" s="82"/>
    </row>
    <row r="314" customFormat="false" ht="15" hidden="false" customHeight="false" outlineLevel="0" collapsed="false">
      <c r="U314" s="81"/>
      <c r="AA314" s="82"/>
    </row>
    <row r="315" customFormat="false" ht="15" hidden="false" customHeight="false" outlineLevel="0" collapsed="false">
      <c r="U315" s="81"/>
      <c r="AA315" s="82"/>
    </row>
    <row r="316" customFormat="false" ht="15" hidden="false" customHeight="false" outlineLevel="0" collapsed="false">
      <c r="U316" s="81"/>
      <c r="AA316" s="82"/>
    </row>
    <row r="317" customFormat="false" ht="15" hidden="false" customHeight="false" outlineLevel="0" collapsed="false">
      <c r="U317" s="81"/>
      <c r="AA317" s="82"/>
    </row>
    <row r="318" customFormat="false" ht="15" hidden="false" customHeight="false" outlineLevel="0" collapsed="false">
      <c r="U318" s="81"/>
      <c r="AA318" s="82"/>
    </row>
    <row r="319" customFormat="false" ht="15" hidden="false" customHeight="false" outlineLevel="0" collapsed="false">
      <c r="U319" s="81"/>
      <c r="AA319" s="82"/>
    </row>
    <row r="320" customFormat="false" ht="15" hidden="false" customHeight="false" outlineLevel="0" collapsed="false">
      <c r="U320" s="81"/>
      <c r="AA320" s="82"/>
    </row>
    <row r="321" customFormat="false" ht="15" hidden="false" customHeight="false" outlineLevel="0" collapsed="false">
      <c r="U321" s="81"/>
      <c r="AA321" s="82"/>
    </row>
    <row r="322" customFormat="false" ht="15" hidden="false" customHeight="false" outlineLevel="0" collapsed="false">
      <c r="U322" s="81"/>
      <c r="AA322" s="82"/>
    </row>
    <row r="323" customFormat="false" ht="15" hidden="false" customHeight="false" outlineLevel="0" collapsed="false">
      <c r="U323" s="81"/>
      <c r="AA323" s="82"/>
    </row>
    <row r="324" customFormat="false" ht="15" hidden="false" customHeight="false" outlineLevel="0" collapsed="false">
      <c r="U324" s="81"/>
      <c r="AA324" s="82"/>
    </row>
    <row r="325" customFormat="false" ht="15" hidden="false" customHeight="false" outlineLevel="0" collapsed="false">
      <c r="U325" s="81"/>
      <c r="AA325" s="82"/>
    </row>
    <row r="326" customFormat="false" ht="15" hidden="false" customHeight="false" outlineLevel="0" collapsed="false">
      <c r="U326" s="81"/>
      <c r="AA326" s="82"/>
    </row>
    <row r="327" customFormat="false" ht="15" hidden="false" customHeight="false" outlineLevel="0" collapsed="false">
      <c r="U327" s="81"/>
      <c r="AA327" s="82"/>
    </row>
    <row r="328" customFormat="false" ht="15" hidden="false" customHeight="false" outlineLevel="0" collapsed="false">
      <c r="U328" s="81"/>
      <c r="AA328" s="82"/>
    </row>
    <row r="329" customFormat="false" ht="15" hidden="false" customHeight="false" outlineLevel="0" collapsed="false">
      <c r="U329" s="81"/>
      <c r="AA329" s="82"/>
    </row>
    <row r="330" customFormat="false" ht="15" hidden="false" customHeight="false" outlineLevel="0" collapsed="false">
      <c r="U330" s="81"/>
      <c r="AA330" s="82"/>
    </row>
    <row r="331" customFormat="false" ht="15" hidden="false" customHeight="false" outlineLevel="0" collapsed="false">
      <c r="U331" s="81"/>
      <c r="AA331" s="82"/>
    </row>
    <row r="332" customFormat="false" ht="15" hidden="false" customHeight="false" outlineLevel="0" collapsed="false">
      <c r="U332" s="81"/>
      <c r="AA332" s="82"/>
    </row>
    <row r="333" customFormat="false" ht="15" hidden="false" customHeight="false" outlineLevel="0" collapsed="false">
      <c r="U333" s="81"/>
      <c r="AA333" s="82"/>
    </row>
    <row r="334" customFormat="false" ht="15" hidden="false" customHeight="false" outlineLevel="0" collapsed="false">
      <c r="U334" s="81"/>
      <c r="AA334" s="82"/>
    </row>
    <row r="335" customFormat="false" ht="15" hidden="false" customHeight="false" outlineLevel="0" collapsed="false">
      <c r="U335" s="81"/>
      <c r="AA335" s="82"/>
    </row>
    <row r="336" customFormat="false" ht="15" hidden="false" customHeight="false" outlineLevel="0" collapsed="false">
      <c r="U336" s="81"/>
      <c r="AA336" s="82"/>
    </row>
    <row r="337" customFormat="false" ht="15" hidden="false" customHeight="false" outlineLevel="0" collapsed="false">
      <c r="U337" s="81"/>
      <c r="AA337" s="82"/>
    </row>
    <row r="338" customFormat="false" ht="15" hidden="false" customHeight="false" outlineLevel="0" collapsed="false">
      <c r="U338" s="81"/>
      <c r="AA338" s="82"/>
    </row>
    <row r="339" customFormat="false" ht="15" hidden="false" customHeight="false" outlineLevel="0" collapsed="false">
      <c r="U339" s="81"/>
      <c r="AA339" s="82"/>
    </row>
    <row r="340" customFormat="false" ht="15" hidden="false" customHeight="false" outlineLevel="0" collapsed="false">
      <c r="U340" s="81"/>
      <c r="AA340" s="82"/>
    </row>
    <row r="341" customFormat="false" ht="15" hidden="false" customHeight="false" outlineLevel="0" collapsed="false">
      <c r="U341" s="81"/>
      <c r="AA341" s="82"/>
    </row>
    <row r="342" customFormat="false" ht="15" hidden="false" customHeight="false" outlineLevel="0" collapsed="false">
      <c r="U342" s="81"/>
      <c r="AA342" s="82"/>
    </row>
    <row r="343" customFormat="false" ht="15" hidden="false" customHeight="false" outlineLevel="0" collapsed="false">
      <c r="U343" s="81"/>
      <c r="AA343" s="82"/>
    </row>
    <row r="344" customFormat="false" ht="15" hidden="false" customHeight="false" outlineLevel="0" collapsed="false">
      <c r="U344" s="81"/>
      <c r="AA344" s="82"/>
    </row>
    <row r="345" customFormat="false" ht="15" hidden="false" customHeight="false" outlineLevel="0" collapsed="false">
      <c r="U345" s="81"/>
      <c r="AA345" s="82"/>
    </row>
    <row r="346" customFormat="false" ht="15" hidden="false" customHeight="false" outlineLevel="0" collapsed="false">
      <c r="U346" s="81"/>
      <c r="AA346" s="82"/>
    </row>
    <row r="347" customFormat="false" ht="15" hidden="false" customHeight="false" outlineLevel="0" collapsed="false">
      <c r="U347" s="81"/>
      <c r="AA347" s="82"/>
    </row>
    <row r="348" customFormat="false" ht="15" hidden="false" customHeight="false" outlineLevel="0" collapsed="false">
      <c r="U348" s="81"/>
      <c r="AA348" s="82"/>
    </row>
    <row r="349" customFormat="false" ht="15" hidden="false" customHeight="false" outlineLevel="0" collapsed="false">
      <c r="U349" s="81"/>
      <c r="AA349" s="82"/>
    </row>
    <row r="350" customFormat="false" ht="15" hidden="false" customHeight="false" outlineLevel="0" collapsed="false">
      <c r="U350" s="81"/>
      <c r="AA350" s="82"/>
    </row>
    <row r="351" customFormat="false" ht="15" hidden="false" customHeight="false" outlineLevel="0" collapsed="false">
      <c r="U351" s="81"/>
      <c r="AA351" s="82"/>
    </row>
    <row r="352" customFormat="false" ht="15" hidden="false" customHeight="false" outlineLevel="0" collapsed="false">
      <c r="U352" s="81"/>
      <c r="AA352" s="82"/>
    </row>
    <row r="353" customFormat="false" ht="15" hidden="false" customHeight="false" outlineLevel="0" collapsed="false">
      <c r="U353" s="81"/>
      <c r="AA353" s="82"/>
    </row>
    <row r="354" customFormat="false" ht="15" hidden="false" customHeight="false" outlineLevel="0" collapsed="false">
      <c r="U354" s="81"/>
      <c r="AA354" s="82"/>
    </row>
    <row r="355" customFormat="false" ht="15" hidden="false" customHeight="false" outlineLevel="0" collapsed="false">
      <c r="U355" s="81"/>
      <c r="AA355" s="82"/>
    </row>
    <row r="356" customFormat="false" ht="15" hidden="false" customHeight="false" outlineLevel="0" collapsed="false">
      <c r="U356" s="81"/>
      <c r="AA356" s="82"/>
    </row>
    <row r="357" customFormat="false" ht="15" hidden="false" customHeight="false" outlineLevel="0" collapsed="false">
      <c r="U357" s="81"/>
      <c r="AA357" s="82"/>
    </row>
    <row r="358" customFormat="false" ht="15" hidden="false" customHeight="false" outlineLevel="0" collapsed="false">
      <c r="U358" s="81"/>
      <c r="AA358" s="82"/>
    </row>
    <row r="359" customFormat="false" ht="15" hidden="false" customHeight="false" outlineLevel="0" collapsed="false">
      <c r="U359" s="81"/>
      <c r="AA359" s="82"/>
    </row>
    <row r="360" customFormat="false" ht="15" hidden="false" customHeight="false" outlineLevel="0" collapsed="false">
      <c r="U360" s="81"/>
      <c r="AA360" s="82"/>
    </row>
    <row r="361" customFormat="false" ht="15" hidden="false" customHeight="false" outlineLevel="0" collapsed="false">
      <c r="U361" s="81"/>
      <c r="AA361" s="82"/>
    </row>
    <row r="362" customFormat="false" ht="15" hidden="false" customHeight="false" outlineLevel="0" collapsed="false">
      <c r="U362" s="81"/>
      <c r="AA362" s="82"/>
    </row>
    <row r="363" customFormat="false" ht="15" hidden="false" customHeight="false" outlineLevel="0" collapsed="false">
      <c r="U363" s="81"/>
      <c r="AA363" s="82"/>
    </row>
    <row r="364" customFormat="false" ht="15" hidden="false" customHeight="false" outlineLevel="0" collapsed="false">
      <c r="U364" s="81"/>
      <c r="AA364" s="82"/>
    </row>
    <row r="365" customFormat="false" ht="15" hidden="false" customHeight="false" outlineLevel="0" collapsed="false">
      <c r="U365" s="81"/>
      <c r="AA365" s="82"/>
    </row>
    <row r="366" customFormat="false" ht="15" hidden="false" customHeight="false" outlineLevel="0" collapsed="false">
      <c r="U366" s="81"/>
      <c r="AA366" s="82"/>
    </row>
    <row r="367" customFormat="false" ht="15" hidden="false" customHeight="false" outlineLevel="0" collapsed="false">
      <c r="U367" s="81"/>
      <c r="AA367" s="82"/>
    </row>
    <row r="368" customFormat="false" ht="15" hidden="false" customHeight="false" outlineLevel="0" collapsed="false">
      <c r="U368" s="81"/>
      <c r="AA368" s="82"/>
    </row>
    <row r="369" customFormat="false" ht="15" hidden="false" customHeight="false" outlineLevel="0" collapsed="false">
      <c r="U369" s="81"/>
      <c r="AA369" s="82"/>
    </row>
    <row r="370" customFormat="false" ht="15" hidden="false" customHeight="false" outlineLevel="0" collapsed="false">
      <c r="U370" s="81"/>
      <c r="AA370" s="82"/>
    </row>
    <row r="371" customFormat="false" ht="15" hidden="false" customHeight="false" outlineLevel="0" collapsed="false">
      <c r="U371" s="81"/>
      <c r="AA371" s="82"/>
    </row>
    <row r="372" customFormat="false" ht="15" hidden="false" customHeight="false" outlineLevel="0" collapsed="false">
      <c r="U372" s="81"/>
      <c r="AA372" s="82"/>
    </row>
    <row r="373" customFormat="false" ht="15" hidden="false" customHeight="false" outlineLevel="0" collapsed="false">
      <c r="U373" s="81"/>
      <c r="AA373" s="82"/>
    </row>
    <row r="374" customFormat="false" ht="15" hidden="false" customHeight="false" outlineLevel="0" collapsed="false">
      <c r="U374" s="81"/>
      <c r="AA374" s="82"/>
    </row>
    <row r="375" customFormat="false" ht="15" hidden="false" customHeight="false" outlineLevel="0" collapsed="false">
      <c r="U375" s="81"/>
      <c r="AA375" s="82"/>
    </row>
    <row r="376" customFormat="false" ht="15" hidden="false" customHeight="false" outlineLevel="0" collapsed="false">
      <c r="U376" s="81"/>
      <c r="AA376" s="82"/>
    </row>
    <row r="377" customFormat="false" ht="15" hidden="false" customHeight="false" outlineLevel="0" collapsed="false">
      <c r="U377" s="81"/>
      <c r="AA377" s="82"/>
    </row>
    <row r="378" customFormat="false" ht="15" hidden="false" customHeight="false" outlineLevel="0" collapsed="false">
      <c r="U378" s="81"/>
      <c r="AA378" s="82"/>
    </row>
    <row r="379" customFormat="false" ht="15" hidden="false" customHeight="false" outlineLevel="0" collapsed="false">
      <c r="U379" s="81"/>
      <c r="AA379" s="82"/>
    </row>
    <row r="380" customFormat="false" ht="15" hidden="false" customHeight="false" outlineLevel="0" collapsed="false">
      <c r="U380" s="81"/>
      <c r="AA380" s="82"/>
    </row>
    <row r="381" customFormat="false" ht="15" hidden="false" customHeight="false" outlineLevel="0" collapsed="false">
      <c r="U381" s="81"/>
      <c r="AA381" s="82"/>
    </row>
    <row r="382" customFormat="false" ht="15" hidden="false" customHeight="false" outlineLevel="0" collapsed="false">
      <c r="U382" s="81"/>
      <c r="AA382" s="82"/>
    </row>
    <row r="383" customFormat="false" ht="15" hidden="false" customHeight="false" outlineLevel="0" collapsed="false">
      <c r="U383" s="81"/>
      <c r="AA383" s="82"/>
    </row>
    <row r="384" customFormat="false" ht="15" hidden="false" customHeight="false" outlineLevel="0" collapsed="false">
      <c r="U384" s="81"/>
      <c r="AA384" s="82"/>
    </row>
    <row r="385" customFormat="false" ht="15" hidden="false" customHeight="false" outlineLevel="0" collapsed="false">
      <c r="U385" s="81"/>
      <c r="AA385" s="82"/>
    </row>
    <row r="386" customFormat="false" ht="15" hidden="false" customHeight="false" outlineLevel="0" collapsed="false">
      <c r="U386" s="81"/>
      <c r="AA386" s="82"/>
    </row>
    <row r="387" customFormat="false" ht="15" hidden="false" customHeight="false" outlineLevel="0" collapsed="false">
      <c r="U387" s="81"/>
      <c r="AA387" s="82"/>
    </row>
    <row r="388" customFormat="false" ht="15" hidden="false" customHeight="false" outlineLevel="0" collapsed="false">
      <c r="U388" s="81"/>
      <c r="AA388" s="82"/>
    </row>
    <row r="389" customFormat="false" ht="15" hidden="false" customHeight="false" outlineLevel="0" collapsed="false">
      <c r="U389" s="81"/>
      <c r="AA389" s="82"/>
    </row>
    <row r="390" customFormat="false" ht="15" hidden="false" customHeight="false" outlineLevel="0" collapsed="false">
      <c r="U390" s="81"/>
      <c r="AA390" s="82"/>
    </row>
    <row r="391" customFormat="false" ht="15" hidden="false" customHeight="false" outlineLevel="0" collapsed="false">
      <c r="U391" s="81"/>
      <c r="AA391" s="82"/>
    </row>
    <row r="392" customFormat="false" ht="15" hidden="false" customHeight="false" outlineLevel="0" collapsed="false">
      <c r="U392" s="81"/>
      <c r="AA392" s="82"/>
    </row>
    <row r="393" customFormat="false" ht="15" hidden="false" customHeight="false" outlineLevel="0" collapsed="false">
      <c r="U393" s="81"/>
      <c r="AA393" s="82"/>
    </row>
    <row r="394" customFormat="false" ht="15" hidden="false" customHeight="false" outlineLevel="0" collapsed="false">
      <c r="U394" s="81"/>
      <c r="AA394" s="82"/>
    </row>
    <row r="395" customFormat="false" ht="15" hidden="false" customHeight="false" outlineLevel="0" collapsed="false">
      <c r="U395" s="81"/>
      <c r="AA395" s="82"/>
    </row>
    <row r="396" customFormat="false" ht="15" hidden="false" customHeight="false" outlineLevel="0" collapsed="false">
      <c r="U396" s="81"/>
      <c r="AA396" s="82"/>
    </row>
    <row r="397" customFormat="false" ht="15" hidden="false" customHeight="false" outlineLevel="0" collapsed="false">
      <c r="U397" s="81"/>
      <c r="AA397" s="82"/>
    </row>
    <row r="398" customFormat="false" ht="15" hidden="false" customHeight="false" outlineLevel="0" collapsed="false">
      <c r="U398" s="81"/>
      <c r="AA398" s="82"/>
    </row>
    <row r="399" customFormat="false" ht="15" hidden="false" customHeight="false" outlineLevel="0" collapsed="false">
      <c r="U399" s="81"/>
      <c r="AA399" s="82"/>
    </row>
    <row r="400" customFormat="false" ht="15" hidden="false" customHeight="false" outlineLevel="0" collapsed="false">
      <c r="U400" s="81"/>
      <c r="AA400" s="82"/>
    </row>
    <row r="401" customFormat="false" ht="15" hidden="false" customHeight="false" outlineLevel="0" collapsed="false">
      <c r="U401" s="81"/>
      <c r="AA401" s="82"/>
    </row>
    <row r="402" customFormat="false" ht="15" hidden="false" customHeight="false" outlineLevel="0" collapsed="false">
      <c r="U402" s="81"/>
      <c r="AA402" s="82"/>
    </row>
    <row r="403" customFormat="false" ht="15" hidden="false" customHeight="false" outlineLevel="0" collapsed="false">
      <c r="U403" s="81"/>
      <c r="AA403" s="82"/>
    </row>
    <row r="404" customFormat="false" ht="15" hidden="false" customHeight="false" outlineLevel="0" collapsed="false">
      <c r="U404" s="81"/>
      <c r="AA404" s="82"/>
    </row>
    <row r="405" customFormat="false" ht="15" hidden="false" customHeight="false" outlineLevel="0" collapsed="false">
      <c r="U405" s="81"/>
      <c r="AA405" s="82"/>
    </row>
    <row r="406" customFormat="false" ht="15" hidden="false" customHeight="false" outlineLevel="0" collapsed="false">
      <c r="U406" s="81"/>
      <c r="AA406" s="82"/>
    </row>
    <row r="407" customFormat="false" ht="15" hidden="false" customHeight="false" outlineLevel="0" collapsed="false">
      <c r="U407" s="81"/>
      <c r="AA407" s="82"/>
    </row>
    <row r="408" customFormat="false" ht="15" hidden="false" customHeight="false" outlineLevel="0" collapsed="false">
      <c r="U408" s="81"/>
      <c r="AA408" s="82"/>
    </row>
    <row r="409" customFormat="false" ht="15" hidden="false" customHeight="false" outlineLevel="0" collapsed="false">
      <c r="U409" s="81"/>
      <c r="AA409" s="82"/>
    </row>
    <row r="410" customFormat="false" ht="15" hidden="false" customHeight="false" outlineLevel="0" collapsed="false">
      <c r="U410" s="81"/>
      <c r="AA410" s="82"/>
    </row>
    <row r="411" customFormat="false" ht="15" hidden="false" customHeight="false" outlineLevel="0" collapsed="false">
      <c r="U411" s="81"/>
      <c r="AA411" s="82"/>
    </row>
    <row r="412" customFormat="false" ht="15" hidden="false" customHeight="false" outlineLevel="0" collapsed="false">
      <c r="U412" s="81"/>
      <c r="AA412" s="82"/>
    </row>
    <row r="413" customFormat="false" ht="15" hidden="false" customHeight="false" outlineLevel="0" collapsed="false">
      <c r="U413" s="81"/>
      <c r="AA413" s="82"/>
    </row>
    <row r="414" customFormat="false" ht="15" hidden="false" customHeight="false" outlineLevel="0" collapsed="false">
      <c r="U414" s="81"/>
      <c r="AA414" s="82"/>
    </row>
    <row r="415" customFormat="false" ht="15" hidden="false" customHeight="false" outlineLevel="0" collapsed="false">
      <c r="U415" s="81"/>
      <c r="AA415" s="82"/>
    </row>
    <row r="416" customFormat="false" ht="15" hidden="false" customHeight="false" outlineLevel="0" collapsed="false">
      <c r="U416" s="81"/>
      <c r="AA416" s="82"/>
    </row>
    <row r="417" customFormat="false" ht="15" hidden="false" customHeight="false" outlineLevel="0" collapsed="false">
      <c r="U417" s="81"/>
      <c r="AA417" s="82"/>
    </row>
    <row r="418" customFormat="false" ht="15" hidden="false" customHeight="false" outlineLevel="0" collapsed="false">
      <c r="U418" s="81"/>
      <c r="AA418" s="82"/>
    </row>
    <row r="419" customFormat="false" ht="15" hidden="false" customHeight="false" outlineLevel="0" collapsed="false">
      <c r="U419" s="81"/>
      <c r="AA419" s="82"/>
    </row>
    <row r="420" customFormat="false" ht="15" hidden="false" customHeight="false" outlineLevel="0" collapsed="false">
      <c r="U420" s="81"/>
      <c r="AA420" s="82"/>
    </row>
    <row r="421" customFormat="false" ht="15" hidden="false" customHeight="false" outlineLevel="0" collapsed="false">
      <c r="U421" s="81"/>
      <c r="AA421" s="82"/>
    </row>
    <row r="422" customFormat="false" ht="15" hidden="false" customHeight="false" outlineLevel="0" collapsed="false">
      <c r="U422" s="81"/>
      <c r="AA422" s="82"/>
    </row>
    <row r="423" customFormat="false" ht="15" hidden="false" customHeight="false" outlineLevel="0" collapsed="false">
      <c r="U423" s="81"/>
      <c r="AA423" s="82"/>
    </row>
    <row r="424" customFormat="false" ht="15" hidden="false" customHeight="false" outlineLevel="0" collapsed="false">
      <c r="U424" s="81"/>
      <c r="AA424" s="82"/>
    </row>
    <row r="425" customFormat="false" ht="15" hidden="false" customHeight="false" outlineLevel="0" collapsed="false">
      <c r="U425" s="81"/>
      <c r="AA425" s="82"/>
    </row>
    <row r="426" customFormat="false" ht="15" hidden="false" customHeight="false" outlineLevel="0" collapsed="false">
      <c r="U426" s="81"/>
      <c r="AA426" s="82"/>
    </row>
    <row r="427" customFormat="false" ht="15" hidden="false" customHeight="false" outlineLevel="0" collapsed="false">
      <c r="U427" s="81"/>
      <c r="AA427" s="82"/>
    </row>
    <row r="428" customFormat="false" ht="15" hidden="false" customHeight="false" outlineLevel="0" collapsed="false">
      <c r="U428" s="81"/>
      <c r="AA428" s="82"/>
    </row>
    <row r="429" customFormat="false" ht="15" hidden="false" customHeight="false" outlineLevel="0" collapsed="false">
      <c r="U429" s="81"/>
      <c r="AA429" s="82"/>
    </row>
    <row r="430" customFormat="false" ht="15" hidden="false" customHeight="false" outlineLevel="0" collapsed="false">
      <c r="U430" s="81"/>
      <c r="AA430" s="82"/>
    </row>
    <row r="431" customFormat="false" ht="15" hidden="false" customHeight="false" outlineLevel="0" collapsed="false">
      <c r="U431" s="81"/>
      <c r="AA431" s="82"/>
    </row>
    <row r="432" customFormat="false" ht="15" hidden="false" customHeight="false" outlineLevel="0" collapsed="false">
      <c r="U432" s="81"/>
      <c r="AA432" s="82"/>
    </row>
    <row r="433" customFormat="false" ht="15" hidden="false" customHeight="false" outlineLevel="0" collapsed="false">
      <c r="U433" s="81"/>
      <c r="AA433" s="82"/>
    </row>
    <row r="434" customFormat="false" ht="15" hidden="false" customHeight="false" outlineLevel="0" collapsed="false">
      <c r="U434" s="81"/>
      <c r="AA434" s="82"/>
    </row>
    <row r="435" customFormat="false" ht="15" hidden="false" customHeight="false" outlineLevel="0" collapsed="false">
      <c r="U435" s="81"/>
      <c r="AA435" s="82"/>
    </row>
    <row r="436" customFormat="false" ht="15" hidden="false" customHeight="false" outlineLevel="0" collapsed="false">
      <c r="U436" s="81"/>
      <c r="AA436" s="82"/>
    </row>
    <row r="437" customFormat="false" ht="15" hidden="false" customHeight="false" outlineLevel="0" collapsed="false">
      <c r="U437" s="81"/>
      <c r="AA437" s="82"/>
    </row>
    <row r="438" customFormat="false" ht="15" hidden="false" customHeight="false" outlineLevel="0" collapsed="false">
      <c r="U438" s="81"/>
      <c r="AA438" s="82"/>
    </row>
    <row r="439" customFormat="false" ht="15" hidden="false" customHeight="false" outlineLevel="0" collapsed="false">
      <c r="U439" s="81"/>
      <c r="AA439" s="82"/>
    </row>
    <row r="440" customFormat="false" ht="15" hidden="false" customHeight="false" outlineLevel="0" collapsed="false">
      <c r="U440" s="81"/>
      <c r="AA440" s="82"/>
    </row>
    <row r="441" customFormat="false" ht="15" hidden="false" customHeight="false" outlineLevel="0" collapsed="false">
      <c r="U441" s="81"/>
      <c r="AA441" s="82"/>
    </row>
    <row r="442" customFormat="false" ht="15" hidden="false" customHeight="false" outlineLevel="0" collapsed="false">
      <c r="U442" s="81"/>
      <c r="AA442" s="82"/>
    </row>
    <row r="443" customFormat="false" ht="15" hidden="false" customHeight="false" outlineLevel="0" collapsed="false">
      <c r="U443" s="81"/>
      <c r="AA443" s="82"/>
    </row>
    <row r="444" customFormat="false" ht="15" hidden="false" customHeight="false" outlineLevel="0" collapsed="false">
      <c r="U444" s="81"/>
      <c r="AA444" s="82"/>
    </row>
    <row r="445" customFormat="false" ht="15" hidden="false" customHeight="false" outlineLevel="0" collapsed="false">
      <c r="U445" s="81"/>
      <c r="AA445" s="82"/>
    </row>
    <row r="446" customFormat="false" ht="15" hidden="false" customHeight="false" outlineLevel="0" collapsed="false">
      <c r="U446" s="81"/>
      <c r="AA446" s="82"/>
    </row>
    <row r="447" customFormat="false" ht="15" hidden="false" customHeight="false" outlineLevel="0" collapsed="false">
      <c r="U447" s="81"/>
      <c r="AA447" s="82"/>
    </row>
    <row r="448" customFormat="false" ht="15" hidden="false" customHeight="false" outlineLevel="0" collapsed="false">
      <c r="U448" s="81"/>
      <c r="AA448" s="82"/>
    </row>
    <row r="449" customFormat="false" ht="15" hidden="false" customHeight="false" outlineLevel="0" collapsed="false">
      <c r="U449" s="81"/>
      <c r="AA449" s="82"/>
    </row>
    <row r="450" customFormat="false" ht="15" hidden="false" customHeight="false" outlineLevel="0" collapsed="false">
      <c r="U450" s="81"/>
      <c r="AA450" s="82"/>
    </row>
    <row r="451" customFormat="false" ht="15" hidden="false" customHeight="false" outlineLevel="0" collapsed="false">
      <c r="U451" s="81"/>
      <c r="AA451" s="82"/>
    </row>
    <row r="452" customFormat="false" ht="15" hidden="false" customHeight="false" outlineLevel="0" collapsed="false">
      <c r="U452" s="81"/>
      <c r="AA452" s="82"/>
    </row>
    <row r="453" customFormat="false" ht="15" hidden="false" customHeight="false" outlineLevel="0" collapsed="false">
      <c r="U453" s="81"/>
      <c r="AA453" s="82"/>
    </row>
    <row r="454" customFormat="false" ht="15" hidden="false" customHeight="false" outlineLevel="0" collapsed="false">
      <c r="U454" s="81"/>
      <c r="AA454" s="82"/>
    </row>
    <row r="455" customFormat="false" ht="15" hidden="false" customHeight="false" outlineLevel="0" collapsed="false">
      <c r="U455" s="81"/>
      <c r="AA455" s="82"/>
    </row>
    <row r="456" customFormat="false" ht="15" hidden="false" customHeight="false" outlineLevel="0" collapsed="false">
      <c r="U456" s="81"/>
      <c r="AA456" s="82"/>
    </row>
    <row r="457" customFormat="false" ht="15" hidden="false" customHeight="false" outlineLevel="0" collapsed="false">
      <c r="U457" s="81"/>
      <c r="AA457" s="82"/>
    </row>
    <row r="458" customFormat="false" ht="15" hidden="false" customHeight="false" outlineLevel="0" collapsed="false">
      <c r="U458" s="81"/>
      <c r="AA458" s="82"/>
    </row>
    <row r="459" customFormat="false" ht="15" hidden="false" customHeight="false" outlineLevel="0" collapsed="false">
      <c r="U459" s="81"/>
      <c r="AA459" s="82"/>
    </row>
    <row r="460" customFormat="false" ht="15" hidden="false" customHeight="false" outlineLevel="0" collapsed="false">
      <c r="U460" s="81"/>
      <c r="AA460" s="82"/>
    </row>
    <row r="461" customFormat="false" ht="15" hidden="false" customHeight="false" outlineLevel="0" collapsed="false">
      <c r="U461" s="81"/>
      <c r="AA461" s="82"/>
    </row>
    <row r="462" customFormat="false" ht="15" hidden="false" customHeight="false" outlineLevel="0" collapsed="false">
      <c r="U462" s="81"/>
      <c r="AA462" s="82"/>
    </row>
    <row r="463" customFormat="false" ht="15" hidden="false" customHeight="false" outlineLevel="0" collapsed="false">
      <c r="U463" s="81"/>
      <c r="AA463" s="82"/>
    </row>
    <row r="464" customFormat="false" ht="15" hidden="false" customHeight="false" outlineLevel="0" collapsed="false">
      <c r="U464" s="81"/>
      <c r="AA464" s="82"/>
    </row>
    <row r="465" customFormat="false" ht="15" hidden="false" customHeight="false" outlineLevel="0" collapsed="false">
      <c r="U465" s="81"/>
      <c r="AA465" s="82"/>
    </row>
    <row r="466" customFormat="false" ht="15" hidden="false" customHeight="false" outlineLevel="0" collapsed="false">
      <c r="U466" s="81"/>
      <c r="AA466" s="82"/>
    </row>
    <row r="467" customFormat="false" ht="15" hidden="false" customHeight="false" outlineLevel="0" collapsed="false">
      <c r="U467" s="81"/>
      <c r="AA467" s="82"/>
    </row>
    <row r="468" customFormat="false" ht="15" hidden="false" customHeight="false" outlineLevel="0" collapsed="false">
      <c r="U468" s="81"/>
      <c r="AA468" s="82"/>
    </row>
    <row r="469" customFormat="false" ht="15" hidden="false" customHeight="false" outlineLevel="0" collapsed="false">
      <c r="U469" s="81"/>
      <c r="AA469" s="82"/>
    </row>
    <row r="470" customFormat="false" ht="15" hidden="false" customHeight="false" outlineLevel="0" collapsed="false">
      <c r="U470" s="81"/>
      <c r="AA470" s="82"/>
    </row>
    <row r="471" customFormat="false" ht="15" hidden="false" customHeight="false" outlineLevel="0" collapsed="false">
      <c r="U471" s="81"/>
      <c r="AA471" s="82"/>
    </row>
    <row r="472" customFormat="false" ht="15" hidden="false" customHeight="false" outlineLevel="0" collapsed="false">
      <c r="U472" s="81"/>
      <c r="AA472" s="82"/>
    </row>
    <row r="473" customFormat="false" ht="15" hidden="false" customHeight="false" outlineLevel="0" collapsed="false">
      <c r="U473" s="81"/>
      <c r="AA473" s="82"/>
    </row>
    <row r="474" customFormat="false" ht="15" hidden="false" customHeight="false" outlineLevel="0" collapsed="false">
      <c r="U474" s="81"/>
      <c r="AA474" s="82"/>
    </row>
    <row r="475" customFormat="false" ht="15" hidden="false" customHeight="false" outlineLevel="0" collapsed="false">
      <c r="U475" s="81"/>
      <c r="AA475" s="82"/>
    </row>
    <row r="476" customFormat="false" ht="15" hidden="false" customHeight="false" outlineLevel="0" collapsed="false">
      <c r="U476" s="81"/>
      <c r="AA476" s="82"/>
    </row>
    <row r="477" customFormat="false" ht="15" hidden="false" customHeight="false" outlineLevel="0" collapsed="false">
      <c r="U477" s="81"/>
      <c r="AA477" s="82"/>
    </row>
    <row r="478" customFormat="false" ht="15" hidden="false" customHeight="false" outlineLevel="0" collapsed="false">
      <c r="U478" s="81"/>
      <c r="AA478" s="82"/>
    </row>
    <row r="479" customFormat="false" ht="15" hidden="false" customHeight="false" outlineLevel="0" collapsed="false">
      <c r="U479" s="81"/>
      <c r="AA479" s="82"/>
    </row>
    <row r="480" customFormat="false" ht="15" hidden="false" customHeight="false" outlineLevel="0" collapsed="false">
      <c r="U480" s="81"/>
      <c r="AA480" s="82"/>
    </row>
    <row r="481" customFormat="false" ht="15" hidden="false" customHeight="false" outlineLevel="0" collapsed="false">
      <c r="U481" s="81"/>
      <c r="AA481" s="82"/>
    </row>
    <row r="482" customFormat="false" ht="15" hidden="false" customHeight="false" outlineLevel="0" collapsed="false">
      <c r="U482" s="81"/>
      <c r="AA482" s="82"/>
    </row>
    <row r="483" customFormat="false" ht="15" hidden="false" customHeight="false" outlineLevel="0" collapsed="false">
      <c r="U483" s="81"/>
      <c r="AA483" s="82"/>
    </row>
    <row r="484" customFormat="false" ht="15" hidden="false" customHeight="false" outlineLevel="0" collapsed="false">
      <c r="U484" s="81"/>
      <c r="AA484" s="82"/>
    </row>
    <row r="485" customFormat="false" ht="15" hidden="false" customHeight="false" outlineLevel="0" collapsed="false">
      <c r="U485" s="81"/>
      <c r="AA485" s="82"/>
    </row>
    <row r="486" customFormat="false" ht="15" hidden="false" customHeight="false" outlineLevel="0" collapsed="false">
      <c r="U486" s="81"/>
      <c r="AA486" s="82"/>
    </row>
    <row r="487" customFormat="false" ht="15" hidden="false" customHeight="false" outlineLevel="0" collapsed="false">
      <c r="U487" s="81"/>
      <c r="AA487" s="82"/>
    </row>
    <row r="488" customFormat="false" ht="15" hidden="false" customHeight="false" outlineLevel="0" collapsed="false">
      <c r="U488" s="81"/>
      <c r="AA488" s="82"/>
    </row>
    <row r="489" customFormat="false" ht="15" hidden="false" customHeight="false" outlineLevel="0" collapsed="false">
      <c r="U489" s="81"/>
      <c r="AA489" s="82"/>
    </row>
    <row r="490" customFormat="false" ht="15" hidden="false" customHeight="false" outlineLevel="0" collapsed="false">
      <c r="U490" s="81"/>
      <c r="AA490" s="82"/>
    </row>
    <row r="491" customFormat="false" ht="15" hidden="false" customHeight="false" outlineLevel="0" collapsed="false">
      <c r="U491" s="81"/>
      <c r="AA491" s="82"/>
    </row>
    <row r="492" customFormat="false" ht="15" hidden="false" customHeight="false" outlineLevel="0" collapsed="false">
      <c r="U492" s="81"/>
      <c r="AA492" s="82"/>
    </row>
    <row r="493" customFormat="false" ht="15" hidden="false" customHeight="false" outlineLevel="0" collapsed="false">
      <c r="U493" s="81"/>
      <c r="AA493" s="82"/>
    </row>
    <row r="494" customFormat="false" ht="15" hidden="false" customHeight="false" outlineLevel="0" collapsed="false">
      <c r="U494" s="81"/>
      <c r="AA494" s="82"/>
    </row>
    <row r="495" customFormat="false" ht="15" hidden="false" customHeight="false" outlineLevel="0" collapsed="false">
      <c r="U495" s="81"/>
      <c r="AA495" s="82"/>
    </row>
    <row r="496" customFormat="false" ht="15" hidden="false" customHeight="false" outlineLevel="0" collapsed="false">
      <c r="U496" s="81"/>
      <c r="AA496" s="82"/>
    </row>
    <row r="497" customFormat="false" ht="15" hidden="false" customHeight="false" outlineLevel="0" collapsed="false">
      <c r="U497" s="81"/>
      <c r="AA497" s="82"/>
    </row>
    <row r="498" customFormat="false" ht="15" hidden="false" customHeight="false" outlineLevel="0" collapsed="false">
      <c r="U498" s="81"/>
      <c r="AA498" s="82"/>
    </row>
    <row r="499" customFormat="false" ht="15" hidden="false" customHeight="false" outlineLevel="0" collapsed="false">
      <c r="U499" s="81"/>
      <c r="AA499" s="82"/>
    </row>
    <row r="500" customFormat="false" ht="15" hidden="false" customHeight="false" outlineLevel="0" collapsed="false">
      <c r="U500" s="81"/>
      <c r="AA500" s="82"/>
    </row>
    <row r="501" customFormat="false" ht="15" hidden="false" customHeight="false" outlineLevel="0" collapsed="false">
      <c r="U501" s="81"/>
      <c r="AA501" s="82"/>
    </row>
    <row r="502" customFormat="false" ht="15" hidden="false" customHeight="false" outlineLevel="0" collapsed="false">
      <c r="U502" s="81"/>
      <c r="AA502" s="82"/>
    </row>
    <row r="503" customFormat="false" ht="15" hidden="false" customHeight="false" outlineLevel="0" collapsed="false">
      <c r="U503" s="81"/>
      <c r="AA503" s="82"/>
    </row>
    <row r="504" customFormat="false" ht="15" hidden="false" customHeight="false" outlineLevel="0" collapsed="false">
      <c r="U504" s="81"/>
      <c r="AA504" s="82"/>
    </row>
    <row r="505" customFormat="false" ht="15" hidden="false" customHeight="false" outlineLevel="0" collapsed="false">
      <c r="U505" s="81"/>
      <c r="AA505" s="82"/>
    </row>
    <row r="506" customFormat="false" ht="15" hidden="false" customHeight="false" outlineLevel="0" collapsed="false">
      <c r="U506" s="81"/>
      <c r="AA506" s="82"/>
    </row>
    <row r="507" customFormat="false" ht="15" hidden="false" customHeight="false" outlineLevel="0" collapsed="false">
      <c r="U507" s="81"/>
      <c r="AA507" s="82"/>
    </row>
    <row r="508" customFormat="false" ht="15" hidden="false" customHeight="false" outlineLevel="0" collapsed="false">
      <c r="U508" s="81"/>
      <c r="AA508" s="82"/>
    </row>
    <row r="509" customFormat="false" ht="15" hidden="false" customHeight="false" outlineLevel="0" collapsed="false">
      <c r="U509" s="81"/>
      <c r="AA509" s="82"/>
    </row>
    <row r="510" customFormat="false" ht="15" hidden="false" customHeight="false" outlineLevel="0" collapsed="false">
      <c r="U510" s="81"/>
      <c r="AA510" s="82"/>
    </row>
    <row r="511" customFormat="false" ht="15" hidden="false" customHeight="false" outlineLevel="0" collapsed="false">
      <c r="U511" s="81"/>
      <c r="AA511" s="82"/>
    </row>
    <row r="512" customFormat="false" ht="15" hidden="false" customHeight="false" outlineLevel="0" collapsed="false">
      <c r="U512" s="81"/>
      <c r="AA512" s="82"/>
    </row>
    <row r="513" customFormat="false" ht="15" hidden="false" customHeight="false" outlineLevel="0" collapsed="false">
      <c r="U513" s="81"/>
      <c r="AA513" s="82"/>
    </row>
    <row r="514" customFormat="false" ht="15" hidden="false" customHeight="false" outlineLevel="0" collapsed="false">
      <c r="U514" s="81"/>
      <c r="AA514" s="82"/>
    </row>
    <row r="515" customFormat="false" ht="15" hidden="false" customHeight="false" outlineLevel="0" collapsed="false">
      <c r="U515" s="81"/>
      <c r="AA515" s="82"/>
    </row>
    <row r="516" customFormat="false" ht="15" hidden="false" customHeight="false" outlineLevel="0" collapsed="false">
      <c r="U516" s="81"/>
      <c r="AA516" s="82"/>
    </row>
    <row r="517" customFormat="false" ht="15" hidden="false" customHeight="false" outlineLevel="0" collapsed="false">
      <c r="U517" s="81"/>
      <c r="AA517" s="82"/>
    </row>
    <row r="518" customFormat="false" ht="15" hidden="false" customHeight="false" outlineLevel="0" collapsed="false">
      <c r="U518" s="81"/>
      <c r="AA518" s="82"/>
    </row>
    <row r="519" customFormat="false" ht="15" hidden="false" customHeight="false" outlineLevel="0" collapsed="false">
      <c r="U519" s="81"/>
      <c r="AA519" s="82"/>
    </row>
    <row r="520" customFormat="false" ht="15" hidden="false" customHeight="false" outlineLevel="0" collapsed="false">
      <c r="U520" s="81"/>
      <c r="AA520" s="82"/>
    </row>
    <row r="521" customFormat="false" ht="15" hidden="false" customHeight="false" outlineLevel="0" collapsed="false">
      <c r="U521" s="81"/>
      <c r="AA521" s="82"/>
    </row>
    <row r="522" customFormat="false" ht="15" hidden="false" customHeight="false" outlineLevel="0" collapsed="false">
      <c r="U522" s="81"/>
      <c r="AA522" s="82"/>
    </row>
    <row r="523" customFormat="false" ht="15" hidden="false" customHeight="false" outlineLevel="0" collapsed="false">
      <c r="U523" s="81"/>
      <c r="AA523" s="82"/>
    </row>
    <row r="524" customFormat="false" ht="15" hidden="false" customHeight="false" outlineLevel="0" collapsed="false">
      <c r="U524" s="81"/>
      <c r="AA524" s="82"/>
    </row>
    <row r="525" customFormat="false" ht="15" hidden="false" customHeight="false" outlineLevel="0" collapsed="false">
      <c r="U525" s="81"/>
      <c r="AA525" s="82"/>
    </row>
    <row r="526" customFormat="false" ht="15" hidden="false" customHeight="false" outlineLevel="0" collapsed="false">
      <c r="U526" s="81"/>
      <c r="AA526" s="82"/>
    </row>
    <row r="527" customFormat="false" ht="15" hidden="false" customHeight="false" outlineLevel="0" collapsed="false">
      <c r="U527" s="81"/>
      <c r="AA527" s="82"/>
    </row>
    <row r="528" customFormat="false" ht="15" hidden="false" customHeight="false" outlineLevel="0" collapsed="false">
      <c r="U528" s="81"/>
      <c r="AA528" s="82"/>
    </row>
    <row r="529" customFormat="false" ht="15" hidden="false" customHeight="false" outlineLevel="0" collapsed="false">
      <c r="U529" s="81"/>
      <c r="AA529" s="82"/>
    </row>
    <row r="530" customFormat="false" ht="15" hidden="false" customHeight="false" outlineLevel="0" collapsed="false">
      <c r="U530" s="81"/>
      <c r="AA530" s="82"/>
    </row>
    <row r="531" customFormat="false" ht="15" hidden="false" customHeight="false" outlineLevel="0" collapsed="false">
      <c r="U531" s="81"/>
      <c r="AA531" s="82"/>
    </row>
    <row r="532" customFormat="false" ht="15" hidden="false" customHeight="false" outlineLevel="0" collapsed="false">
      <c r="U532" s="81"/>
      <c r="AA532" s="82"/>
    </row>
    <row r="533" customFormat="false" ht="15" hidden="false" customHeight="false" outlineLevel="0" collapsed="false">
      <c r="U533" s="81"/>
      <c r="AA533" s="82"/>
    </row>
    <row r="534" customFormat="false" ht="15" hidden="false" customHeight="false" outlineLevel="0" collapsed="false">
      <c r="U534" s="81"/>
      <c r="AA534" s="82"/>
    </row>
    <row r="535" customFormat="false" ht="15" hidden="false" customHeight="false" outlineLevel="0" collapsed="false">
      <c r="U535" s="81"/>
      <c r="AA535" s="82"/>
    </row>
    <row r="536" customFormat="false" ht="15" hidden="false" customHeight="false" outlineLevel="0" collapsed="false">
      <c r="U536" s="81"/>
      <c r="AA536" s="82"/>
    </row>
    <row r="537" customFormat="false" ht="15" hidden="false" customHeight="false" outlineLevel="0" collapsed="false">
      <c r="U537" s="81"/>
      <c r="AA537" s="82"/>
    </row>
    <row r="538" customFormat="false" ht="15" hidden="false" customHeight="false" outlineLevel="0" collapsed="false">
      <c r="U538" s="81"/>
      <c r="AA538" s="82"/>
    </row>
    <row r="539" customFormat="false" ht="15" hidden="false" customHeight="false" outlineLevel="0" collapsed="false">
      <c r="U539" s="81"/>
      <c r="AA539" s="82"/>
    </row>
    <row r="540" customFormat="false" ht="15" hidden="false" customHeight="false" outlineLevel="0" collapsed="false">
      <c r="U540" s="81"/>
      <c r="AA540" s="82"/>
    </row>
    <row r="541" customFormat="false" ht="15" hidden="false" customHeight="false" outlineLevel="0" collapsed="false">
      <c r="U541" s="81"/>
      <c r="AA541" s="82"/>
    </row>
    <row r="542" customFormat="false" ht="15" hidden="false" customHeight="false" outlineLevel="0" collapsed="false">
      <c r="U542" s="81"/>
      <c r="AA542" s="82"/>
    </row>
    <row r="543" customFormat="false" ht="15" hidden="false" customHeight="false" outlineLevel="0" collapsed="false">
      <c r="U543" s="81"/>
      <c r="AA543" s="82"/>
    </row>
    <row r="544" customFormat="false" ht="15" hidden="false" customHeight="false" outlineLevel="0" collapsed="false">
      <c r="U544" s="81"/>
      <c r="AA544" s="82"/>
    </row>
    <row r="545" customFormat="false" ht="15" hidden="false" customHeight="false" outlineLevel="0" collapsed="false">
      <c r="U545" s="81"/>
      <c r="AA545" s="82"/>
    </row>
    <row r="546" customFormat="false" ht="15" hidden="false" customHeight="false" outlineLevel="0" collapsed="false">
      <c r="U546" s="81"/>
      <c r="AA546" s="82"/>
    </row>
    <row r="547" customFormat="false" ht="15" hidden="false" customHeight="false" outlineLevel="0" collapsed="false">
      <c r="U547" s="81"/>
      <c r="AA547" s="82"/>
    </row>
    <row r="548" customFormat="false" ht="15" hidden="false" customHeight="false" outlineLevel="0" collapsed="false">
      <c r="U548" s="81"/>
      <c r="AA548" s="82"/>
    </row>
    <row r="549" customFormat="false" ht="15" hidden="false" customHeight="false" outlineLevel="0" collapsed="false">
      <c r="U549" s="81"/>
      <c r="AA549" s="82"/>
    </row>
    <row r="550" customFormat="false" ht="15" hidden="false" customHeight="false" outlineLevel="0" collapsed="false">
      <c r="U550" s="81"/>
      <c r="AA550" s="82"/>
    </row>
    <row r="551" customFormat="false" ht="15" hidden="false" customHeight="false" outlineLevel="0" collapsed="false">
      <c r="U551" s="81"/>
      <c r="AA551" s="82"/>
    </row>
    <row r="552" customFormat="false" ht="15" hidden="false" customHeight="false" outlineLevel="0" collapsed="false">
      <c r="U552" s="81"/>
      <c r="AA552" s="82"/>
    </row>
    <row r="553" customFormat="false" ht="15" hidden="false" customHeight="false" outlineLevel="0" collapsed="false">
      <c r="U553" s="81"/>
      <c r="AA553" s="82"/>
    </row>
    <row r="554" customFormat="false" ht="15" hidden="false" customHeight="false" outlineLevel="0" collapsed="false">
      <c r="U554" s="81"/>
      <c r="AA554" s="82"/>
    </row>
    <row r="555" customFormat="false" ht="15" hidden="false" customHeight="false" outlineLevel="0" collapsed="false">
      <c r="U555" s="81"/>
      <c r="AA555" s="82"/>
    </row>
    <row r="556" customFormat="false" ht="15" hidden="false" customHeight="false" outlineLevel="0" collapsed="false">
      <c r="U556" s="81"/>
      <c r="AA556" s="82"/>
    </row>
    <row r="557" customFormat="false" ht="15" hidden="false" customHeight="false" outlineLevel="0" collapsed="false">
      <c r="U557" s="81"/>
      <c r="AA557" s="82"/>
    </row>
    <row r="558" customFormat="false" ht="15" hidden="false" customHeight="false" outlineLevel="0" collapsed="false">
      <c r="U558" s="81"/>
      <c r="AA558" s="82"/>
    </row>
    <row r="559" customFormat="false" ht="15" hidden="false" customHeight="false" outlineLevel="0" collapsed="false">
      <c r="U559" s="81"/>
      <c r="AA559" s="82"/>
    </row>
    <row r="560" customFormat="false" ht="15" hidden="false" customHeight="false" outlineLevel="0" collapsed="false">
      <c r="U560" s="81"/>
      <c r="AA560" s="82"/>
    </row>
    <row r="561" customFormat="false" ht="15" hidden="false" customHeight="false" outlineLevel="0" collapsed="false">
      <c r="U561" s="81"/>
      <c r="AA561" s="82"/>
    </row>
    <row r="562" customFormat="false" ht="15" hidden="false" customHeight="false" outlineLevel="0" collapsed="false">
      <c r="U562" s="81"/>
      <c r="AA562" s="82"/>
    </row>
    <row r="563" customFormat="false" ht="15" hidden="false" customHeight="false" outlineLevel="0" collapsed="false">
      <c r="U563" s="81"/>
      <c r="AA563" s="82"/>
    </row>
    <row r="564" customFormat="false" ht="15" hidden="false" customHeight="false" outlineLevel="0" collapsed="false">
      <c r="U564" s="81"/>
      <c r="AA564" s="82"/>
    </row>
    <row r="565" customFormat="false" ht="15" hidden="false" customHeight="false" outlineLevel="0" collapsed="false">
      <c r="U565" s="81"/>
      <c r="AA565" s="82"/>
    </row>
    <row r="566" customFormat="false" ht="15" hidden="false" customHeight="false" outlineLevel="0" collapsed="false">
      <c r="U566" s="81"/>
      <c r="AA566" s="82"/>
    </row>
    <row r="567" customFormat="false" ht="15" hidden="false" customHeight="false" outlineLevel="0" collapsed="false">
      <c r="U567" s="81"/>
      <c r="AA567" s="82"/>
    </row>
    <row r="568" customFormat="false" ht="15" hidden="false" customHeight="false" outlineLevel="0" collapsed="false">
      <c r="U568" s="81"/>
      <c r="AA568" s="82"/>
    </row>
    <row r="569" customFormat="false" ht="15" hidden="false" customHeight="false" outlineLevel="0" collapsed="false">
      <c r="U569" s="81"/>
      <c r="AA569" s="82"/>
    </row>
    <row r="570" customFormat="false" ht="15" hidden="false" customHeight="false" outlineLevel="0" collapsed="false">
      <c r="U570" s="81"/>
      <c r="AA570" s="82"/>
    </row>
    <row r="571" customFormat="false" ht="15" hidden="false" customHeight="false" outlineLevel="0" collapsed="false">
      <c r="U571" s="81"/>
      <c r="AA571" s="82"/>
    </row>
    <row r="572" customFormat="false" ht="15" hidden="false" customHeight="false" outlineLevel="0" collapsed="false">
      <c r="U572" s="81"/>
      <c r="AA572" s="82"/>
    </row>
    <row r="573" customFormat="false" ht="15" hidden="false" customHeight="false" outlineLevel="0" collapsed="false">
      <c r="U573" s="81"/>
      <c r="AA573" s="82"/>
    </row>
    <row r="574" customFormat="false" ht="15" hidden="false" customHeight="false" outlineLevel="0" collapsed="false">
      <c r="U574" s="81"/>
      <c r="AA574" s="82"/>
    </row>
    <row r="575" customFormat="false" ht="15" hidden="false" customHeight="false" outlineLevel="0" collapsed="false">
      <c r="U575" s="81"/>
      <c r="AA575" s="82"/>
    </row>
    <row r="576" customFormat="false" ht="15" hidden="false" customHeight="false" outlineLevel="0" collapsed="false">
      <c r="U576" s="81"/>
      <c r="AA576" s="82"/>
    </row>
    <row r="577" customFormat="false" ht="15" hidden="false" customHeight="false" outlineLevel="0" collapsed="false">
      <c r="U577" s="81"/>
      <c r="AA577" s="82"/>
    </row>
    <row r="578" customFormat="false" ht="15" hidden="false" customHeight="false" outlineLevel="0" collapsed="false">
      <c r="U578" s="81"/>
      <c r="AA578" s="82"/>
    </row>
    <row r="579" customFormat="false" ht="15" hidden="false" customHeight="false" outlineLevel="0" collapsed="false">
      <c r="U579" s="81"/>
      <c r="AA579" s="82"/>
    </row>
    <row r="580" customFormat="false" ht="15" hidden="false" customHeight="false" outlineLevel="0" collapsed="false">
      <c r="U580" s="81"/>
      <c r="AA580" s="82"/>
    </row>
    <row r="581" customFormat="false" ht="15" hidden="false" customHeight="false" outlineLevel="0" collapsed="false">
      <c r="U581" s="81"/>
      <c r="AA581" s="82"/>
    </row>
    <row r="582" customFormat="false" ht="15" hidden="false" customHeight="false" outlineLevel="0" collapsed="false">
      <c r="U582" s="81"/>
      <c r="AA582" s="82"/>
    </row>
    <row r="583" customFormat="false" ht="15" hidden="false" customHeight="false" outlineLevel="0" collapsed="false">
      <c r="U583" s="81"/>
      <c r="AA583" s="82"/>
    </row>
    <row r="584" customFormat="false" ht="15" hidden="false" customHeight="false" outlineLevel="0" collapsed="false">
      <c r="U584" s="81"/>
      <c r="AA584" s="82"/>
    </row>
    <row r="585" customFormat="false" ht="15" hidden="false" customHeight="false" outlineLevel="0" collapsed="false">
      <c r="U585" s="81"/>
      <c r="AA585" s="82"/>
    </row>
    <row r="586" customFormat="false" ht="15" hidden="false" customHeight="false" outlineLevel="0" collapsed="false">
      <c r="U586" s="81"/>
      <c r="AA586" s="82"/>
    </row>
    <row r="587" customFormat="false" ht="15" hidden="false" customHeight="false" outlineLevel="0" collapsed="false">
      <c r="U587" s="81"/>
      <c r="AA587" s="82"/>
    </row>
    <row r="588" customFormat="false" ht="15" hidden="false" customHeight="false" outlineLevel="0" collapsed="false">
      <c r="U588" s="81"/>
      <c r="AA588" s="82"/>
    </row>
    <row r="589" customFormat="false" ht="15" hidden="false" customHeight="false" outlineLevel="0" collapsed="false">
      <c r="U589" s="81"/>
      <c r="AA589" s="82"/>
    </row>
    <row r="590" customFormat="false" ht="15" hidden="false" customHeight="false" outlineLevel="0" collapsed="false">
      <c r="U590" s="81"/>
      <c r="AA590" s="82"/>
    </row>
    <row r="591" customFormat="false" ht="15" hidden="false" customHeight="false" outlineLevel="0" collapsed="false">
      <c r="U591" s="81"/>
      <c r="AA591" s="82"/>
    </row>
    <row r="592" customFormat="false" ht="15" hidden="false" customHeight="false" outlineLevel="0" collapsed="false">
      <c r="U592" s="81"/>
      <c r="AA592" s="82"/>
    </row>
    <row r="593" customFormat="false" ht="15" hidden="false" customHeight="false" outlineLevel="0" collapsed="false">
      <c r="U593" s="81"/>
      <c r="AA593" s="82"/>
    </row>
    <row r="594" customFormat="false" ht="15" hidden="false" customHeight="false" outlineLevel="0" collapsed="false">
      <c r="U594" s="81"/>
      <c r="AA594" s="82"/>
    </row>
    <row r="595" customFormat="false" ht="15" hidden="false" customHeight="false" outlineLevel="0" collapsed="false">
      <c r="U595" s="81"/>
      <c r="AA595" s="82"/>
    </row>
    <row r="596" customFormat="false" ht="15" hidden="false" customHeight="false" outlineLevel="0" collapsed="false">
      <c r="U596" s="81"/>
      <c r="AA596" s="82"/>
    </row>
    <row r="597" customFormat="false" ht="15" hidden="false" customHeight="false" outlineLevel="0" collapsed="false">
      <c r="U597" s="81"/>
      <c r="AA597" s="82"/>
    </row>
    <row r="598" customFormat="false" ht="15" hidden="false" customHeight="false" outlineLevel="0" collapsed="false">
      <c r="U598" s="81"/>
      <c r="AA598" s="82"/>
    </row>
    <row r="599" customFormat="false" ht="15" hidden="false" customHeight="false" outlineLevel="0" collapsed="false">
      <c r="U599" s="81"/>
      <c r="AA599" s="82"/>
    </row>
    <row r="600" customFormat="false" ht="15" hidden="false" customHeight="false" outlineLevel="0" collapsed="false">
      <c r="U600" s="81"/>
      <c r="AA600" s="82"/>
    </row>
    <row r="601" customFormat="false" ht="15" hidden="false" customHeight="false" outlineLevel="0" collapsed="false">
      <c r="U601" s="81"/>
      <c r="AA601" s="82"/>
    </row>
    <row r="602" customFormat="false" ht="15" hidden="false" customHeight="false" outlineLevel="0" collapsed="false">
      <c r="U602" s="81"/>
      <c r="AA602" s="82"/>
    </row>
    <row r="603" customFormat="false" ht="15" hidden="false" customHeight="false" outlineLevel="0" collapsed="false">
      <c r="U603" s="81"/>
      <c r="AA603" s="82"/>
    </row>
    <row r="604" customFormat="false" ht="15" hidden="false" customHeight="false" outlineLevel="0" collapsed="false">
      <c r="U604" s="81"/>
      <c r="AA604" s="82"/>
    </row>
    <row r="605" customFormat="false" ht="15" hidden="false" customHeight="false" outlineLevel="0" collapsed="false">
      <c r="U605" s="81"/>
      <c r="AA605" s="82"/>
    </row>
    <row r="606" customFormat="false" ht="15" hidden="false" customHeight="false" outlineLevel="0" collapsed="false">
      <c r="U606" s="81"/>
      <c r="AA606" s="82"/>
    </row>
    <row r="607" customFormat="false" ht="15" hidden="false" customHeight="false" outlineLevel="0" collapsed="false">
      <c r="U607" s="81"/>
      <c r="AA607" s="82"/>
    </row>
    <row r="608" customFormat="false" ht="15" hidden="false" customHeight="false" outlineLevel="0" collapsed="false">
      <c r="U608" s="81"/>
      <c r="AA608" s="82"/>
    </row>
    <row r="609" customFormat="false" ht="15" hidden="false" customHeight="false" outlineLevel="0" collapsed="false">
      <c r="U609" s="81"/>
      <c r="AA609" s="82"/>
    </row>
    <row r="610" customFormat="false" ht="15" hidden="false" customHeight="false" outlineLevel="0" collapsed="false">
      <c r="U610" s="81"/>
      <c r="AA610" s="82"/>
    </row>
    <row r="611" customFormat="false" ht="15" hidden="false" customHeight="false" outlineLevel="0" collapsed="false">
      <c r="U611" s="81"/>
      <c r="AA611" s="82"/>
    </row>
    <row r="612" customFormat="false" ht="15" hidden="false" customHeight="false" outlineLevel="0" collapsed="false">
      <c r="U612" s="81"/>
      <c r="AA612" s="82"/>
    </row>
    <row r="613" customFormat="false" ht="15" hidden="false" customHeight="false" outlineLevel="0" collapsed="false">
      <c r="U613" s="81"/>
      <c r="AA613" s="82"/>
    </row>
    <row r="614" customFormat="false" ht="15" hidden="false" customHeight="false" outlineLevel="0" collapsed="false">
      <c r="U614" s="81"/>
      <c r="AA614" s="82"/>
    </row>
    <row r="615" customFormat="false" ht="15" hidden="false" customHeight="false" outlineLevel="0" collapsed="false">
      <c r="U615" s="81"/>
      <c r="AA615" s="82"/>
    </row>
    <row r="616" customFormat="false" ht="15" hidden="false" customHeight="false" outlineLevel="0" collapsed="false">
      <c r="U616" s="81"/>
      <c r="AA616" s="82"/>
    </row>
    <row r="617" customFormat="false" ht="15" hidden="false" customHeight="false" outlineLevel="0" collapsed="false">
      <c r="U617" s="81"/>
      <c r="AA617" s="82"/>
    </row>
    <row r="618" customFormat="false" ht="15" hidden="false" customHeight="false" outlineLevel="0" collapsed="false">
      <c r="U618" s="81"/>
      <c r="AA618" s="82"/>
    </row>
    <row r="619" customFormat="false" ht="15" hidden="false" customHeight="false" outlineLevel="0" collapsed="false">
      <c r="U619" s="81"/>
      <c r="AA619" s="82"/>
    </row>
    <row r="620" customFormat="false" ht="15" hidden="false" customHeight="false" outlineLevel="0" collapsed="false">
      <c r="U620" s="81"/>
      <c r="AA620" s="82"/>
    </row>
    <row r="621" customFormat="false" ht="15" hidden="false" customHeight="false" outlineLevel="0" collapsed="false">
      <c r="U621" s="81"/>
      <c r="AA621" s="82"/>
    </row>
    <row r="622" customFormat="false" ht="15" hidden="false" customHeight="false" outlineLevel="0" collapsed="false">
      <c r="U622" s="81"/>
      <c r="AA622" s="82"/>
    </row>
    <row r="623" customFormat="false" ht="15" hidden="false" customHeight="false" outlineLevel="0" collapsed="false">
      <c r="U623" s="81"/>
      <c r="AA623" s="82"/>
    </row>
    <row r="624" customFormat="false" ht="15" hidden="false" customHeight="false" outlineLevel="0" collapsed="false">
      <c r="U624" s="81"/>
      <c r="AA624" s="82"/>
    </row>
    <row r="625" customFormat="false" ht="15" hidden="false" customHeight="false" outlineLevel="0" collapsed="false">
      <c r="U625" s="81"/>
      <c r="AA625" s="82"/>
    </row>
    <row r="626" customFormat="false" ht="15" hidden="false" customHeight="false" outlineLevel="0" collapsed="false">
      <c r="U626" s="81"/>
      <c r="AA626" s="82"/>
    </row>
    <row r="627" customFormat="false" ht="15" hidden="false" customHeight="false" outlineLevel="0" collapsed="false">
      <c r="U627" s="81"/>
      <c r="AA627" s="82"/>
    </row>
    <row r="628" customFormat="false" ht="15" hidden="false" customHeight="false" outlineLevel="0" collapsed="false">
      <c r="U628" s="81"/>
      <c r="AA628" s="82"/>
    </row>
    <row r="629" customFormat="false" ht="15" hidden="false" customHeight="false" outlineLevel="0" collapsed="false">
      <c r="U629" s="81"/>
      <c r="AA629" s="82"/>
    </row>
    <row r="630" customFormat="false" ht="15" hidden="false" customHeight="false" outlineLevel="0" collapsed="false">
      <c r="U630" s="81"/>
      <c r="AA630" s="82"/>
    </row>
    <row r="631" customFormat="false" ht="15" hidden="false" customHeight="false" outlineLevel="0" collapsed="false">
      <c r="U631" s="81"/>
      <c r="AA631" s="82"/>
    </row>
    <row r="632" customFormat="false" ht="15" hidden="false" customHeight="false" outlineLevel="0" collapsed="false">
      <c r="U632" s="81"/>
      <c r="AA632" s="82"/>
    </row>
    <row r="633" customFormat="false" ht="15" hidden="false" customHeight="false" outlineLevel="0" collapsed="false">
      <c r="U633" s="81"/>
      <c r="AA633" s="82"/>
    </row>
    <row r="634" customFormat="false" ht="15" hidden="false" customHeight="false" outlineLevel="0" collapsed="false">
      <c r="U634" s="81"/>
      <c r="AA634" s="82"/>
    </row>
    <row r="635" customFormat="false" ht="15" hidden="false" customHeight="false" outlineLevel="0" collapsed="false">
      <c r="U635" s="81"/>
      <c r="AA635" s="82"/>
    </row>
    <row r="636" customFormat="false" ht="15" hidden="false" customHeight="false" outlineLevel="0" collapsed="false">
      <c r="U636" s="81"/>
      <c r="AA636" s="82"/>
    </row>
    <row r="637" customFormat="false" ht="15" hidden="false" customHeight="false" outlineLevel="0" collapsed="false">
      <c r="U637" s="81"/>
      <c r="AA637" s="82"/>
    </row>
    <row r="638" customFormat="false" ht="15" hidden="false" customHeight="false" outlineLevel="0" collapsed="false">
      <c r="U638" s="81"/>
      <c r="AA638" s="82"/>
    </row>
    <row r="639" customFormat="false" ht="15" hidden="false" customHeight="false" outlineLevel="0" collapsed="false">
      <c r="U639" s="81"/>
      <c r="AA639" s="82"/>
    </row>
    <row r="640" customFormat="false" ht="15" hidden="false" customHeight="false" outlineLevel="0" collapsed="false">
      <c r="U640" s="81"/>
      <c r="AA640" s="82"/>
    </row>
    <row r="641" customFormat="false" ht="15" hidden="false" customHeight="false" outlineLevel="0" collapsed="false">
      <c r="U641" s="81"/>
      <c r="AA641" s="82"/>
    </row>
    <row r="642" customFormat="false" ht="15" hidden="false" customHeight="false" outlineLevel="0" collapsed="false">
      <c r="U642" s="81"/>
      <c r="AA642" s="82"/>
    </row>
    <row r="643" customFormat="false" ht="15" hidden="false" customHeight="false" outlineLevel="0" collapsed="false">
      <c r="U643" s="81"/>
      <c r="AA643" s="82"/>
    </row>
    <row r="644" customFormat="false" ht="15" hidden="false" customHeight="false" outlineLevel="0" collapsed="false">
      <c r="U644" s="81"/>
      <c r="AA644" s="82"/>
    </row>
    <row r="645" customFormat="false" ht="15" hidden="false" customHeight="false" outlineLevel="0" collapsed="false">
      <c r="U645" s="81"/>
      <c r="AA645" s="82"/>
    </row>
    <row r="646" customFormat="false" ht="15" hidden="false" customHeight="false" outlineLevel="0" collapsed="false">
      <c r="U646" s="81"/>
      <c r="AA646" s="82"/>
    </row>
    <row r="647" customFormat="false" ht="15" hidden="false" customHeight="false" outlineLevel="0" collapsed="false">
      <c r="U647" s="81"/>
      <c r="AA647" s="82"/>
    </row>
    <row r="648" customFormat="false" ht="15" hidden="false" customHeight="false" outlineLevel="0" collapsed="false">
      <c r="U648" s="81"/>
      <c r="AA648" s="82"/>
    </row>
    <row r="649" customFormat="false" ht="15" hidden="false" customHeight="false" outlineLevel="0" collapsed="false">
      <c r="U649" s="81"/>
      <c r="AA649" s="82"/>
    </row>
    <row r="650" customFormat="false" ht="15" hidden="false" customHeight="false" outlineLevel="0" collapsed="false">
      <c r="U650" s="81"/>
      <c r="AA650" s="82"/>
    </row>
    <row r="651" customFormat="false" ht="15" hidden="false" customHeight="false" outlineLevel="0" collapsed="false">
      <c r="U651" s="81"/>
      <c r="AA651" s="82"/>
    </row>
    <row r="652" customFormat="false" ht="15" hidden="false" customHeight="false" outlineLevel="0" collapsed="false">
      <c r="U652" s="81"/>
      <c r="AA652" s="82"/>
    </row>
    <row r="653" customFormat="false" ht="15" hidden="false" customHeight="false" outlineLevel="0" collapsed="false">
      <c r="U653" s="81"/>
      <c r="AA653" s="82"/>
    </row>
    <row r="654" customFormat="false" ht="15" hidden="false" customHeight="false" outlineLevel="0" collapsed="false">
      <c r="U654" s="81"/>
      <c r="AA654" s="82"/>
    </row>
    <row r="655" customFormat="false" ht="15" hidden="false" customHeight="false" outlineLevel="0" collapsed="false">
      <c r="U655" s="81"/>
      <c r="AA655" s="82"/>
    </row>
    <row r="656" customFormat="false" ht="15" hidden="false" customHeight="false" outlineLevel="0" collapsed="false">
      <c r="U656" s="81"/>
      <c r="AA656" s="82"/>
    </row>
    <row r="657" customFormat="false" ht="15" hidden="false" customHeight="false" outlineLevel="0" collapsed="false">
      <c r="U657" s="81"/>
      <c r="AA657" s="82"/>
    </row>
    <row r="658" customFormat="false" ht="15" hidden="false" customHeight="false" outlineLevel="0" collapsed="false">
      <c r="U658" s="81"/>
      <c r="AA658" s="82"/>
    </row>
    <row r="659" customFormat="false" ht="15" hidden="false" customHeight="false" outlineLevel="0" collapsed="false">
      <c r="U659" s="81"/>
      <c r="AA659" s="82"/>
    </row>
    <row r="660" customFormat="false" ht="15" hidden="false" customHeight="false" outlineLevel="0" collapsed="false">
      <c r="U660" s="81"/>
      <c r="AA660" s="82"/>
    </row>
    <row r="661" customFormat="false" ht="15" hidden="false" customHeight="false" outlineLevel="0" collapsed="false">
      <c r="U661" s="81"/>
      <c r="AA661" s="82"/>
    </row>
    <row r="662" customFormat="false" ht="15" hidden="false" customHeight="false" outlineLevel="0" collapsed="false">
      <c r="U662" s="81"/>
      <c r="AA662" s="82"/>
    </row>
    <row r="663" customFormat="false" ht="15" hidden="false" customHeight="false" outlineLevel="0" collapsed="false">
      <c r="U663" s="81"/>
      <c r="AA663" s="82"/>
    </row>
    <row r="664" customFormat="false" ht="15" hidden="false" customHeight="false" outlineLevel="0" collapsed="false">
      <c r="U664" s="81"/>
      <c r="AA664" s="82"/>
    </row>
    <row r="665" customFormat="false" ht="15" hidden="false" customHeight="false" outlineLevel="0" collapsed="false">
      <c r="U665" s="81"/>
      <c r="AA665" s="82"/>
    </row>
    <row r="666" customFormat="false" ht="15" hidden="false" customHeight="false" outlineLevel="0" collapsed="false">
      <c r="U666" s="81"/>
      <c r="AA666" s="82"/>
    </row>
    <row r="667" customFormat="false" ht="15" hidden="false" customHeight="false" outlineLevel="0" collapsed="false">
      <c r="U667" s="81"/>
      <c r="AA667" s="82"/>
    </row>
    <row r="668" customFormat="false" ht="15" hidden="false" customHeight="false" outlineLevel="0" collapsed="false">
      <c r="U668" s="81"/>
      <c r="AA668" s="82"/>
    </row>
    <row r="669" customFormat="false" ht="15" hidden="false" customHeight="false" outlineLevel="0" collapsed="false">
      <c r="U669" s="81"/>
      <c r="AA669" s="82"/>
    </row>
    <row r="670" customFormat="false" ht="15" hidden="false" customHeight="false" outlineLevel="0" collapsed="false">
      <c r="U670" s="81"/>
      <c r="AA670" s="82"/>
    </row>
    <row r="671" customFormat="false" ht="15" hidden="false" customHeight="false" outlineLevel="0" collapsed="false">
      <c r="U671" s="81"/>
      <c r="AA671" s="82"/>
    </row>
    <row r="672" customFormat="false" ht="15" hidden="false" customHeight="false" outlineLevel="0" collapsed="false">
      <c r="U672" s="81"/>
      <c r="AA672" s="82"/>
    </row>
    <row r="673" customFormat="false" ht="15" hidden="false" customHeight="false" outlineLevel="0" collapsed="false">
      <c r="U673" s="81"/>
      <c r="AA673" s="82"/>
    </row>
    <row r="674" customFormat="false" ht="15" hidden="false" customHeight="false" outlineLevel="0" collapsed="false">
      <c r="U674" s="81"/>
      <c r="AA674" s="82"/>
    </row>
    <row r="675" customFormat="false" ht="15" hidden="false" customHeight="false" outlineLevel="0" collapsed="false">
      <c r="U675" s="81"/>
      <c r="AA675" s="82"/>
    </row>
    <row r="676" customFormat="false" ht="15" hidden="false" customHeight="false" outlineLevel="0" collapsed="false">
      <c r="U676" s="81"/>
      <c r="AA676" s="82"/>
    </row>
    <row r="677" customFormat="false" ht="15" hidden="false" customHeight="false" outlineLevel="0" collapsed="false">
      <c r="U677" s="81"/>
      <c r="AA677" s="82"/>
    </row>
    <row r="678" customFormat="false" ht="15" hidden="false" customHeight="false" outlineLevel="0" collapsed="false">
      <c r="U678" s="81"/>
      <c r="AA678" s="82"/>
    </row>
    <row r="679" customFormat="false" ht="15" hidden="false" customHeight="false" outlineLevel="0" collapsed="false">
      <c r="U679" s="81"/>
      <c r="AA679" s="82"/>
    </row>
    <row r="680" customFormat="false" ht="15" hidden="false" customHeight="false" outlineLevel="0" collapsed="false">
      <c r="U680" s="81"/>
      <c r="AA680" s="82"/>
    </row>
    <row r="681" customFormat="false" ht="15" hidden="false" customHeight="false" outlineLevel="0" collapsed="false">
      <c r="U681" s="81"/>
      <c r="AA681" s="82"/>
    </row>
    <row r="682" customFormat="false" ht="15" hidden="false" customHeight="false" outlineLevel="0" collapsed="false">
      <c r="U682" s="81"/>
      <c r="AA682" s="82"/>
    </row>
    <row r="683" customFormat="false" ht="15" hidden="false" customHeight="false" outlineLevel="0" collapsed="false">
      <c r="U683" s="81"/>
      <c r="AA683" s="82"/>
    </row>
    <row r="684" customFormat="false" ht="15" hidden="false" customHeight="false" outlineLevel="0" collapsed="false">
      <c r="U684" s="81"/>
      <c r="AA684" s="82"/>
    </row>
    <row r="685" customFormat="false" ht="15" hidden="false" customHeight="false" outlineLevel="0" collapsed="false">
      <c r="U685" s="81"/>
      <c r="AA685" s="82"/>
    </row>
    <row r="686" customFormat="false" ht="15" hidden="false" customHeight="false" outlineLevel="0" collapsed="false">
      <c r="U686" s="81"/>
      <c r="AA686" s="82"/>
    </row>
    <row r="687" customFormat="false" ht="15" hidden="false" customHeight="false" outlineLevel="0" collapsed="false">
      <c r="U687" s="81"/>
      <c r="AA687" s="82"/>
    </row>
    <row r="688" customFormat="false" ht="15" hidden="false" customHeight="false" outlineLevel="0" collapsed="false">
      <c r="U688" s="81"/>
      <c r="AA688" s="82"/>
    </row>
    <row r="689" customFormat="false" ht="15" hidden="false" customHeight="false" outlineLevel="0" collapsed="false">
      <c r="U689" s="81"/>
      <c r="AA689" s="82"/>
    </row>
    <row r="690" customFormat="false" ht="15" hidden="false" customHeight="false" outlineLevel="0" collapsed="false">
      <c r="U690" s="81"/>
      <c r="AA690" s="82"/>
    </row>
    <row r="691" customFormat="false" ht="15" hidden="false" customHeight="false" outlineLevel="0" collapsed="false">
      <c r="U691" s="81"/>
      <c r="AA691" s="82"/>
    </row>
    <row r="692" customFormat="false" ht="15" hidden="false" customHeight="false" outlineLevel="0" collapsed="false">
      <c r="U692" s="81"/>
      <c r="AA692" s="82"/>
    </row>
    <row r="693" customFormat="false" ht="15" hidden="false" customHeight="false" outlineLevel="0" collapsed="false">
      <c r="U693" s="81"/>
      <c r="AA693" s="82"/>
    </row>
    <row r="694" customFormat="false" ht="15" hidden="false" customHeight="false" outlineLevel="0" collapsed="false">
      <c r="U694" s="81"/>
      <c r="AA694" s="82"/>
    </row>
    <row r="695" customFormat="false" ht="15" hidden="false" customHeight="false" outlineLevel="0" collapsed="false">
      <c r="U695" s="81"/>
      <c r="AA695" s="82"/>
    </row>
    <row r="696" customFormat="false" ht="15" hidden="false" customHeight="false" outlineLevel="0" collapsed="false">
      <c r="U696" s="81"/>
      <c r="AA696" s="82"/>
    </row>
    <row r="697" customFormat="false" ht="15" hidden="false" customHeight="false" outlineLevel="0" collapsed="false">
      <c r="U697" s="81"/>
      <c r="AA697" s="82"/>
    </row>
    <row r="698" customFormat="false" ht="15" hidden="false" customHeight="false" outlineLevel="0" collapsed="false">
      <c r="U698" s="81"/>
      <c r="AA698" s="82"/>
    </row>
    <row r="699" customFormat="false" ht="15" hidden="false" customHeight="false" outlineLevel="0" collapsed="false">
      <c r="U699" s="81"/>
      <c r="AA699" s="82"/>
    </row>
    <row r="700" customFormat="false" ht="15" hidden="false" customHeight="false" outlineLevel="0" collapsed="false">
      <c r="U700" s="81"/>
      <c r="AA700" s="82"/>
    </row>
    <row r="701" customFormat="false" ht="15" hidden="false" customHeight="false" outlineLevel="0" collapsed="false">
      <c r="U701" s="81"/>
      <c r="AA701" s="82"/>
    </row>
    <row r="702" customFormat="false" ht="15" hidden="false" customHeight="false" outlineLevel="0" collapsed="false">
      <c r="U702" s="81"/>
      <c r="AA702" s="82"/>
    </row>
    <row r="703" customFormat="false" ht="15" hidden="false" customHeight="false" outlineLevel="0" collapsed="false">
      <c r="U703" s="81"/>
      <c r="AA703" s="82"/>
    </row>
    <row r="704" customFormat="false" ht="15" hidden="false" customHeight="false" outlineLevel="0" collapsed="false">
      <c r="U704" s="81"/>
      <c r="AA704" s="82"/>
    </row>
    <row r="705" customFormat="false" ht="15" hidden="false" customHeight="false" outlineLevel="0" collapsed="false">
      <c r="U705" s="81"/>
      <c r="AA705" s="82"/>
    </row>
    <row r="706" customFormat="false" ht="15" hidden="false" customHeight="false" outlineLevel="0" collapsed="false">
      <c r="U706" s="81"/>
      <c r="AA706" s="82"/>
    </row>
    <row r="707" customFormat="false" ht="15" hidden="false" customHeight="false" outlineLevel="0" collapsed="false">
      <c r="U707" s="81"/>
      <c r="AA707" s="82"/>
    </row>
    <row r="708" customFormat="false" ht="15" hidden="false" customHeight="false" outlineLevel="0" collapsed="false">
      <c r="U708" s="81"/>
      <c r="AA708" s="82"/>
    </row>
    <row r="709" customFormat="false" ht="15" hidden="false" customHeight="false" outlineLevel="0" collapsed="false">
      <c r="U709" s="81"/>
      <c r="AA709" s="82"/>
    </row>
    <row r="710" customFormat="false" ht="15" hidden="false" customHeight="false" outlineLevel="0" collapsed="false">
      <c r="U710" s="81"/>
      <c r="AA710" s="82"/>
    </row>
    <row r="711" customFormat="false" ht="15" hidden="false" customHeight="false" outlineLevel="0" collapsed="false">
      <c r="U711" s="81"/>
      <c r="AA711" s="82"/>
    </row>
    <row r="712" customFormat="false" ht="15" hidden="false" customHeight="false" outlineLevel="0" collapsed="false">
      <c r="U712" s="81"/>
      <c r="AA712" s="82"/>
    </row>
    <row r="713" customFormat="false" ht="15" hidden="false" customHeight="false" outlineLevel="0" collapsed="false">
      <c r="U713" s="81"/>
      <c r="AA713" s="82"/>
    </row>
    <row r="714" customFormat="false" ht="15" hidden="false" customHeight="false" outlineLevel="0" collapsed="false">
      <c r="U714" s="81"/>
      <c r="AA714" s="82"/>
    </row>
    <row r="715" customFormat="false" ht="15" hidden="false" customHeight="false" outlineLevel="0" collapsed="false">
      <c r="U715" s="81"/>
      <c r="AA715" s="82"/>
    </row>
    <row r="716" customFormat="false" ht="15" hidden="false" customHeight="false" outlineLevel="0" collapsed="false">
      <c r="U716" s="81"/>
      <c r="AA716" s="82"/>
    </row>
    <row r="717" customFormat="false" ht="15" hidden="false" customHeight="false" outlineLevel="0" collapsed="false">
      <c r="U717" s="81"/>
      <c r="AA717" s="82"/>
    </row>
    <row r="718" customFormat="false" ht="15" hidden="false" customHeight="false" outlineLevel="0" collapsed="false">
      <c r="U718" s="81"/>
      <c r="AA718" s="82"/>
    </row>
    <row r="719" customFormat="false" ht="15" hidden="false" customHeight="false" outlineLevel="0" collapsed="false">
      <c r="U719" s="81"/>
      <c r="AA719" s="82"/>
    </row>
    <row r="720" customFormat="false" ht="15" hidden="false" customHeight="false" outlineLevel="0" collapsed="false">
      <c r="U720" s="81"/>
      <c r="AA720" s="82"/>
    </row>
    <row r="721" customFormat="false" ht="15" hidden="false" customHeight="false" outlineLevel="0" collapsed="false">
      <c r="U721" s="81"/>
      <c r="AA721" s="82"/>
    </row>
    <row r="722" customFormat="false" ht="15" hidden="false" customHeight="false" outlineLevel="0" collapsed="false">
      <c r="U722" s="81"/>
      <c r="AA722" s="82"/>
    </row>
    <row r="723" customFormat="false" ht="15" hidden="false" customHeight="false" outlineLevel="0" collapsed="false">
      <c r="U723" s="81"/>
      <c r="AA723" s="82"/>
    </row>
    <row r="724" customFormat="false" ht="15" hidden="false" customHeight="false" outlineLevel="0" collapsed="false">
      <c r="U724" s="81"/>
      <c r="AA724" s="82"/>
    </row>
    <row r="725" customFormat="false" ht="15" hidden="false" customHeight="false" outlineLevel="0" collapsed="false">
      <c r="U725" s="81"/>
      <c r="AA725" s="82"/>
    </row>
    <row r="726" customFormat="false" ht="15" hidden="false" customHeight="false" outlineLevel="0" collapsed="false">
      <c r="U726" s="81"/>
      <c r="AA726" s="82"/>
    </row>
    <row r="727" customFormat="false" ht="15" hidden="false" customHeight="false" outlineLevel="0" collapsed="false">
      <c r="U727" s="81"/>
      <c r="AA727" s="82"/>
    </row>
    <row r="728" customFormat="false" ht="15" hidden="false" customHeight="false" outlineLevel="0" collapsed="false">
      <c r="U728" s="81"/>
      <c r="AA728" s="82"/>
    </row>
    <row r="729" customFormat="false" ht="15" hidden="false" customHeight="false" outlineLevel="0" collapsed="false">
      <c r="U729" s="81"/>
      <c r="AA729" s="82"/>
    </row>
    <row r="730" customFormat="false" ht="15" hidden="false" customHeight="false" outlineLevel="0" collapsed="false">
      <c r="U730" s="81"/>
      <c r="AA730" s="82"/>
    </row>
    <row r="731" customFormat="false" ht="15" hidden="false" customHeight="false" outlineLevel="0" collapsed="false">
      <c r="U731" s="81"/>
      <c r="AA731" s="82"/>
    </row>
    <row r="732" customFormat="false" ht="15" hidden="false" customHeight="false" outlineLevel="0" collapsed="false">
      <c r="U732" s="81"/>
      <c r="AA732" s="82"/>
    </row>
    <row r="733" customFormat="false" ht="15" hidden="false" customHeight="false" outlineLevel="0" collapsed="false">
      <c r="U733" s="81"/>
      <c r="AA733" s="82"/>
    </row>
    <row r="734" customFormat="false" ht="15" hidden="false" customHeight="false" outlineLevel="0" collapsed="false">
      <c r="U734" s="81"/>
      <c r="AA734" s="82"/>
    </row>
    <row r="735" customFormat="false" ht="15" hidden="false" customHeight="false" outlineLevel="0" collapsed="false">
      <c r="U735" s="81"/>
      <c r="AA735" s="82"/>
    </row>
    <row r="736" customFormat="false" ht="15" hidden="false" customHeight="false" outlineLevel="0" collapsed="false">
      <c r="U736" s="81"/>
      <c r="AA736" s="82"/>
    </row>
    <row r="737" customFormat="false" ht="15" hidden="false" customHeight="false" outlineLevel="0" collapsed="false">
      <c r="U737" s="81"/>
      <c r="AA737" s="82"/>
    </row>
    <row r="738" customFormat="false" ht="15" hidden="false" customHeight="false" outlineLevel="0" collapsed="false">
      <c r="U738" s="81"/>
      <c r="AA738" s="82"/>
    </row>
    <row r="739" customFormat="false" ht="15" hidden="false" customHeight="false" outlineLevel="0" collapsed="false">
      <c r="U739" s="81"/>
      <c r="AA739" s="82"/>
    </row>
    <row r="740" customFormat="false" ht="15" hidden="false" customHeight="false" outlineLevel="0" collapsed="false">
      <c r="U740" s="81"/>
      <c r="AA740" s="82"/>
    </row>
    <row r="741" customFormat="false" ht="15" hidden="false" customHeight="false" outlineLevel="0" collapsed="false">
      <c r="U741" s="81"/>
      <c r="AA741" s="82"/>
    </row>
    <row r="742" customFormat="false" ht="15" hidden="false" customHeight="false" outlineLevel="0" collapsed="false">
      <c r="U742" s="81"/>
      <c r="AA742" s="82"/>
    </row>
    <row r="743" customFormat="false" ht="15" hidden="false" customHeight="false" outlineLevel="0" collapsed="false">
      <c r="U743" s="81"/>
      <c r="AA743" s="82"/>
    </row>
    <row r="744" customFormat="false" ht="15" hidden="false" customHeight="false" outlineLevel="0" collapsed="false">
      <c r="U744" s="81"/>
      <c r="AA744" s="82"/>
    </row>
    <row r="745" customFormat="false" ht="15" hidden="false" customHeight="false" outlineLevel="0" collapsed="false">
      <c r="U745" s="81"/>
      <c r="AA745" s="82"/>
    </row>
    <row r="746" customFormat="false" ht="15" hidden="false" customHeight="false" outlineLevel="0" collapsed="false">
      <c r="U746" s="81"/>
      <c r="AA746" s="82"/>
    </row>
    <row r="747" customFormat="false" ht="15" hidden="false" customHeight="false" outlineLevel="0" collapsed="false">
      <c r="U747" s="81"/>
      <c r="AA747" s="82"/>
    </row>
    <row r="748" customFormat="false" ht="15" hidden="false" customHeight="false" outlineLevel="0" collapsed="false">
      <c r="U748" s="81"/>
      <c r="AA748" s="82"/>
    </row>
    <row r="749" customFormat="false" ht="15" hidden="false" customHeight="false" outlineLevel="0" collapsed="false">
      <c r="U749" s="81"/>
      <c r="AA749" s="82"/>
    </row>
    <row r="750" customFormat="false" ht="15" hidden="false" customHeight="false" outlineLevel="0" collapsed="false">
      <c r="U750" s="81"/>
      <c r="AA750" s="82"/>
    </row>
    <row r="751" customFormat="false" ht="15" hidden="false" customHeight="false" outlineLevel="0" collapsed="false">
      <c r="U751" s="81"/>
      <c r="AA751" s="82"/>
    </row>
    <row r="752" customFormat="false" ht="15" hidden="false" customHeight="false" outlineLevel="0" collapsed="false">
      <c r="U752" s="81"/>
      <c r="AA752" s="82"/>
    </row>
    <row r="753" customFormat="false" ht="15" hidden="false" customHeight="false" outlineLevel="0" collapsed="false">
      <c r="U753" s="81"/>
      <c r="AA753" s="82"/>
    </row>
    <row r="754" customFormat="false" ht="15" hidden="false" customHeight="false" outlineLevel="0" collapsed="false">
      <c r="U754" s="81"/>
      <c r="AA754" s="82"/>
    </row>
    <row r="755" customFormat="false" ht="15" hidden="false" customHeight="false" outlineLevel="0" collapsed="false">
      <c r="U755" s="81"/>
      <c r="AA755" s="82"/>
    </row>
    <row r="756" customFormat="false" ht="15" hidden="false" customHeight="false" outlineLevel="0" collapsed="false">
      <c r="U756" s="81"/>
      <c r="AA756" s="82"/>
    </row>
    <row r="757" customFormat="false" ht="15" hidden="false" customHeight="false" outlineLevel="0" collapsed="false">
      <c r="U757" s="81"/>
      <c r="AA757" s="82"/>
    </row>
    <row r="758" customFormat="false" ht="15" hidden="false" customHeight="false" outlineLevel="0" collapsed="false">
      <c r="U758" s="81"/>
      <c r="AA758" s="82"/>
    </row>
    <row r="759" customFormat="false" ht="15" hidden="false" customHeight="false" outlineLevel="0" collapsed="false">
      <c r="U759" s="81"/>
      <c r="AA759" s="82"/>
    </row>
    <row r="760" customFormat="false" ht="15" hidden="false" customHeight="false" outlineLevel="0" collapsed="false">
      <c r="U760" s="81"/>
      <c r="AA760" s="82"/>
    </row>
    <row r="761" customFormat="false" ht="15" hidden="false" customHeight="false" outlineLevel="0" collapsed="false">
      <c r="U761" s="81"/>
      <c r="AA761" s="82"/>
    </row>
    <row r="762" customFormat="false" ht="15" hidden="false" customHeight="false" outlineLevel="0" collapsed="false">
      <c r="U762" s="81"/>
      <c r="AA762" s="82"/>
    </row>
    <row r="763" customFormat="false" ht="15" hidden="false" customHeight="false" outlineLevel="0" collapsed="false">
      <c r="U763" s="81"/>
      <c r="AA763" s="82"/>
    </row>
    <row r="764" customFormat="false" ht="15" hidden="false" customHeight="false" outlineLevel="0" collapsed="false">
      <c r="U764" s="81"/>
      <c r="AA764" s="82"/>
    </row>
    <row r="765" customFormat="false" ht="15" hidden="false" customHeight="false" outlineLevel="0" collapsed="false">
      <c r="U765" s="81"/>
      <c r="AA765" s="82"/>
    </row>
    <row r="766" customFormat="false" ht="15" hidden="false" customHeight="false" outlineLevel="0" collapsed="false">
      <c r="U766" s="81"/>
      <c r="AA766" s="82"/>
    </row>
    <row r="767" customFormat="false" ht="15" hidden="false" customHeight="false" outlineLevel="0" collapsed="false">
      <c r="U767" s="81"/>
      <c r="AA767" s="82"/>
    </row>
    <row r="768" customFormat="false" ht="15" hidden="false" customHeight="false" outlineLevel="0" collapsed="false">
      <c r="U768" s="81"/>
      <c r="AA768" s="82"/>
    </row>
    <row r="769" customFormat="false" ht="15" hidden="false" customHeight="false" outlineLevel="0" collapsed="false">
      <c r="U769" s="81"/>
      <c r="AA769" s="82"/>
    </row>
    <row r="770" customFormat="false" ht="15" hidden="false" customHeight="false" outlineLevel="0" collapsed="false">
      <c r="U770" s="81"/>
      <c r="AA770" s="82"/>
    </row>
    <row r="771" customFormat="false" ht="15" hidden="false" customHeight="false" outlineLevel="0" collapsed="false">
      <c r="U771" s="81"/>
      <c r="AA771" s="82"/>
    </row>
    <row r="772" customFormat="false" ht="15" hidden="false" customHeight="false" outlineLevel="0" collapsed="false">
      <c r="U772" s="81"/>
      <c r="AA772" s="82"/>
    </row>
    <row r="773" customFormat="false" ht="15" hidden="false" customHeight="false" outlineLevel="0" collapsed="false">
      <c r="U773" s="81"/>
      <c r="AA773" s="82"/>
    </row>
    <row r="774" customFormat="false" ht="15" hidden="false" customHeight="false" outlineLevel="0" collapsed="false">
      <c r="U774" s="81"/>
      <c r="AA774" s="82"/>
    </row>
    <row r="775" customFormat="false" ht="15" hidden="false" customHeight="false" outlineLevel="0" collapsed="false">
      <c r="U775" s="81"/>
      <c r="AA775" s="82"/>
    </row>
    <row r="776" customFormat="false" ht="15" hidden="false" customHeight="false" outlineLevel="0" collapsed="false">
      <c r="U776" s="81"/>
      <c r="AA776" s="82"/>
    </row>
    <row r="777" customFormat="false" ht="15" hidden="false" customHeight="false" outlineLevel="0" collapsed="false">
      <c r="U777" s="81"/>
      <c r="AA777" s="82"/>
    </row>
    <row r="778" customFormat="false" ht="15" hidden="false" customHeight="false" outlineLevel="0" collapsed="false">
      <c r="U778" s="81"/>
      <c r="AA778" s="82"/>
    </row>
    <row r="779" customFormat="false" ht="15" hidden="false" customHeight="false" outlineLevel="0" collapsed="false">
      <c r="U779" s="81"/>
      <c r="AA779" s="82"/>
    </row>
    <row r="780" customFormat="false" ht="15" hidden="false" customHeight="false" outlineLevel="0" collapsed="false">
      <c r="U780" s="81"/>
      <c r="AA780" s="82"/>
    </row>
    <row r="781" customFormat="false" ht="15" hidden="false" customHeight="false" outlineLevel="0" collapsed="false">
      <c r="U781" s="81"/>
      <c r="AA781" s="82"/>
    </row>
    <row r="782" customFormat="false" ht="15" hidden="false" customHeight="false" outlineLevel="0" collapsed="false">
      <c r="U782" s="81"/>
      <c r="AA782" s="82"/>
    </row>
    <row r="783" customFormat="false" ht="15" hidden="false" customHeight="false" outlineLevel="0" collapsed="false">
      <c r="U783" s="81"/>
      <c r="AA783" s="82"/>
    </row>
    <row r="784" customFormat="false" ht="15" hidden="false" customHeight="false" outlineLevel="0" collapsed="false">
      <c r="U784" s="81"/>
      <c r="AA784" s="82"/>
    </row>
    <row r="785" customFormat="false" ht="15" hidden="false" customHeight="false" outlineLevel="0" collapsed="false">
      <c r="U785" s="81"/>
      <c r="AA785" s="82"/>
    </row>
    <row r="786" customFormat="false" ht="15" hidden="false" customHeight="false" outlineLevel="0" collapsed="false">
      <c r="U786" s="81"/>
      <c r="AA786" s="82"/>
    </row>
    <row r="787" customFormat="false" ht="15" hidden="false" customHeight="false" outlineLevel="0" collapsed="false">
      <c r="U787" s="81"/>
      <c r="AA787" s="82"/>
    </row>
    <row r="788" customFormat="false" ht="15" hidden="false" customHeight="false" outlineLevel="0" collapsed="false">
      <c r="U788" s="81"/>
      <c r="AA788" s="82"/>
    </row>
    <row r="789" customFormat="false" ht="15" hidden="false" customHeight="false" outlineLevel="0" collapsed="false">
      <c r="U789" s="81"/>
      <c r="AA789" s="82"/>
    </row>
    <row r="790" customFormat="false" ht="15" hidden="false" customHeight="false" outlineLevel="0" collapsed="false">
      <c r="U790" s="81"/>
      <c r="AA790" s="82"/>
    </row>
    <row r="791" customFormat="false" ht="15" hidden="false" customHeight="false" outlineLevel="0" collapsed="false">
      <c r="U791" s="81"/>
      <c r="AA791" s="82"/>
    </row>
    <row r="792" customFormat="false" ht="15" hidden="false" customHeight="false" outlineLevel="0" collapsed="false">
      <c r="U792" s="81"/>
      <c r="AA792" s="82"/>
    </row>
    <row r="793" customFormat="false" ht="15" hidden="false" customHeight="false" outlineLevel="0" collapsed="false">
      <c r="U793" s="81"/>
      <c r="AA793" s="82"/>
    </row>
    <row r="794" customFormat="false" ht="15" hidden="false" customHeight="false" outlineLevel="0" collapsed="false">
      <c r="U794" s="81"/>
      <c r="AA794" s="82"/>
    </row>
    <row r="795" customFormat="false" ht="15" hidden="false" customHeight="false" outlineLevel="0" collapsed="false">
      <c r="U795" s="81"/>
      <c r="AA795" s="82"/>
    </row>
    <row r="796" customFormat="false" ht="15" hidden="false" customHeight="false" outlineLevel="0" collapsed="false">
      <c r="U796" s="81"/>
      <c r="AA796" s="82"/>
    </row>
    <row r="797" customFormat="false" ht="15" hidden="false" customHeight="false" outlineLevel="0" collapsed="false">
      <c r="U797" s="81"/>
      <c r="AA797" s="82"/>
    </row>
    <row r="798" customFormat="false" ht="15" hidden="false" customHeight="false" outlineLevel="0" collapsed="false">
      <c r="U798" s="81"/>
      <c r="AA798" s="82"/>
    </row>
    <row r="799" customFormat="false" ht="15" hidden="false" customHeight="false" outlineLevel="0" collapsed="false">
      <c r="U799" s="81"/>
      <c r="AA799" s="82"/>
    </row>
    <row r="800" customFormat="false" ht="15" hidden="false" customHeight="false" outlineLevel="0" collapsed="false">
      <c r="U800" s="81"/>
      <c r="AA800" s="82"/>
    </row>
    <row r="801" customFormat="false" ht="15" hidden="false" customHeight="false" outlineLevel="0" collapsed="false">
      <c r="U801" s="81"/>
      <c r="AA801" s="82"/>
    </row>
    <row r="802" customFormat="false" ht="15" hidden="false" customHeight="false" outlineLevel="0" collapsed="false">
      <c r="U802" s="81"/>
      <c r="AA802" s="82"/>
    </row>
    <row r="803" customFormat="false" ht="15" hidden="false" customHeight="false" outlineLevel="0" collapsed="false">
      <c r="U803" s="81"/>
      <c r="AA803" s="82"/>
    </row>
    <row r="804" customFormat="false" ht="15" hidden="false" customHeight="false" outlineLevel="0" collapsed="false">
      <c r="U804" s="81"/>
      <c r="AA804" s="82"/>
    </row>
    <row r="805" customFormat="false" ht="15" hidden="false" customHeight="false" outlineLevel="0" collapsed="false">
      <c r="U805" s="81"/>
      <c r="AA805" s="82"/>
    </row>
    <row r="806" customFormat="false" ht="15" hidden="false" customHeight="false" outlineLevel="0" collapsed="false">
      <c r="U806" s="81"/>
      <c r="AA806" s="82"/>
    </row>
    <row r="807" customFormat="false" ht="15" hidden="false" customHeight="false" outlineLevel="0" collapsed="false">
      <c r="U807" s="81"/>
      <c r="AA807" s="82"/>
    </row>
    <row r="808" customFormat="false" ht="15" hidden="false" customHeight="false" outlineLevel="0" collapsed="false">
      <c r="U808" s="81"/>
      <c r="AA808" s="82"/>
    </row>
    <row r="809" customFormat="false" ht="15" hidden="false" customHeight="false" outlineLevel="0" collapsed="false">
      <c r="U809" s="81"/>
      <c r="AA809" s="82"/>
    </row>
    <row r="810" customFormat="false" ht="15" hidden="false" customHeight="false" outlineLevel="0" collapsed="false">
      <c r="U810" s="81"/>
      <c r="AA810" s="82"/>
    </row>
    <row r="811" customFormat="false" ht="15" hidden="false" customHeight="false" outlineLevel="0" collapsed="false">
      <c r="U811" s="81"/>
      <c r="AA811" s="82"/>
    </row>
    <row r="812" customFormat="false" ht="15" hidden="false" customHeight="false" outlineLevel="0" collapsed="false">
      <c r="U812" s="81"/>
      <c r="AA812" s="82"/>
    </row>
    <row r="813" customFormat="false" ht="15" hidden="false" customHeight="false" outlineLevel="0" collapsed="false">
      <c r="U813" s="81"/>
      <c r="AA813" s="82"/>
    </row>
    <row r="814" customFormat="false" ht="15" hidden="false" customHeight="false" outlineLevel="0" collapsed="false">
      <c r="U814" s="81"/>
      <c r="AA814" s="82"/>
    </row>
    <row r="815" customFormat="false" ht="15" hidden="false" customHeight="false" outlineLevel="0" collapsed="false">
      <c r="U815" s="81"/>
      <c r="AA815" s="82"/>
    </row>
    <row r="816" customFormat="false" ht="15" hidden="false" customHeight="false" outlineLevel="0" collapsed="false">
      <c r="U816" s="81"/>
      <c r="AA816" s="82"/>
    </row>
    <row r="817" customFormat="false" ht="15" hidden="false" customHeight="false" outlineLevel="0" collapsed="false">
      <c r="U817" s="81"/>
      <c r="AA817" s="82"/>
    </row>
    <row r="818" customFormat="false" ht="15" hidden="false" customHeight="false" outlineLevel="0" collapsed="false">
      <c r="U818" s="81"/>
      <c r="AA818" s="82"/>
    </row>
    <row r="819" customFormat="false" ht="15" hidden="false" customHeight="false" outlineLevel="0" collapsed="false">
      <c r="U819" s="81"/>
      <c r="AA819" s="82"/>
    </row>
    <row r="820" customFormat="false" ht="15" hidden="false" customHeight="false" outlineLevel="0" collapsed="false">
      <c r="U820" s="81"/>
      <c r="AA820" s="82"/>
    </row>
    <row r="821" customFormat="false" ht="15" hidden="false" customHeight="false" outlineLevel="0" collapsed="false">
      <c r="U821" s="81"/>
      <c r="AA821" s="82"/>
    </row>
    <row r="822" customFormat="false" ht="15" hidden="false" customHeight="false" outlineLevel="0" collapsed="false">
      <c r="U822" s="81"/>
      <c r="AA822" s="82"/>
    </row>
    <row r="823" customFormat="false" ht="15" hidden="false" customHeight="false" outlineLevel="0" collapsed="false">
      <c r="U823" s="81"/>
      <c r="AA823" s="82"/>
    </row>
    <row r="824" customFormat="false" ht="15" hidden="false" customHeight="false" outlineLevel="0" collapsed="false">
      <c r="U824" s="81"/>
      <c r="AA824" s="82"/>
    </row>
    <row r="825" customFormat="false" ht="15" hidden="false" customHeight="false" outlineLevel="0" collapsed="false">
      <c r="U825" s="81"/>
      <c r="AA825" s="82"/>
    </row>
    <row r="826" customFormat="false" ht="15" hidden="false" customHeight="false" outlineLevel="0" collapsed="false">
      <c r="U826" s="81"/>
      <c r="AA826" s="82"/>
    </row>
    <row r="827" customFormat="false" ht="15" hidden="false" customHeight="false" outlineLevel="0" collapsed="false">
      <c r="U827" s="81"/>
      <c r="AA827" s="82"/>
    </row>
    <row r="828" customFormat="false" ht="15" hidden="false" customHeight="false" outlineLevel="0" collapsed="false">
      <c r="U828" s="81"/>
      <c r="AA828" s="82"/>
    </row>
    <row r="829" customFormat="false" ht="15" hidden="false" customHeight="false" outlineLevel="0" collapsed="false">
      <c r="U829" s="81"/>
      <c r="AA829" s="82"/>
    </row>
    <row r="830" customFormat="false" ht="15" hidden="false" customHeight="false" outlineLevel="0" collapsed="false">
      <c r="U830" s="81"/>
      <c r="AA830" s="82"/>
    </row>
    <row r="831" customFormat="false" ht="15" hidden="false" customHeight="false" outlineLevel="0" collapsed="false">
      <c r="U831" s="81"/>
      <c r="AA831" s="82"/>
    </row>
    <row r="832" customFormat="false" ht="15" hidden="false" customHeight="false" outlineLevel="0" collapsed="false">
      <c r="U832" s="81"/>
      <c r="AA832" s="82"/>
    </row>
    <row r="833" customFormat="false" ht="15" hidden="false" customHeight="false" outlineLevel="0" collapsed="false">
      <c r="U833" s="81"/>
      <c r="AA833" s="82"/>
    </row>
    <row r="834" customFormat="false" ht="15" hidden="false" customHeight="false" outlineLevel="0" collapsed="false">
      <c r="U834" s="81"/>
      <c r="AA834" s="82"/>
    </row>
    <row r="835" customFormat="false" ht="15" hidden="false" customHeight="false" outlineLevel="0" collapsed="false">
      <c r="U835" s="81"/>
      <c r="AA835" s="82"/>
    </row>
    <row r="836" customFormat="false" ht="15" hidden="false" customHeight="false" outlineLevel="0" collapsed="false">
      <c r="U836" s="81"/>
      <c r="AA836" s="82"/>
    </row>
    <row r="837" customFormat="false" ht="15" hidden="false" customHeight="false" outlineLevel="0" collapsed="false">
      <c r="U837" s="81"/>
      <c r="AA837" s="82"/>
    </row>
    <row r="838" customFormat="false" ht="15" hidden="false" customHeight="false" outlineLevel="0" collapsed="false">
      <c r="U838" s="81"/>
      <c r="AA838" s="82"/>
    </row>
    <row r="839" customFormat="false" ht="15" hidden="false" customHeight="false" outlineLevel="0" collapsed="false">
      <c r="U839" s="81"/>
      <c r="AA839" s="82"/>
    </row>
    <row r="840" customFormat="false" ht="15" hidden="false" customHeight="false" outlineLevel="0" collapsed="false">
      <c r="U840" s="81"/>
      <c r="AA840" s="82"/>
    </row>
    <row r="841" customFormat="false" ht="15" hidden="false" customHeight="false" outlineLevel="0" collapsed="false">
      <c r="U841" s="81"/>
      <c r="AA841" s="82"/>
    </row>
    <row r="842" customFormat="false" ht="15" hidden="false" customHeight="false" outlineLevel="0" collapsed="false">
      <c r="U842" s="81"/>
      <c r="AA842" s="82"/>
    </row>
    <row r="843" customFormat="false" ht="15" hidden="false" customHeight="false" outlineLevel="0" collapsed="false">
      <c r="U843" s="81"/>
      <c r="AA843" s="82"/>
    </row>
    <row r="844" customFormat="false" ht="15" hidden="false" customHeight="false" outlineLevel="0" collapsed="false">
      <c r="U844" s="81"/>
      <c r="AA844" s="82"/>
    </row>
    <row r="845" customFormat="false" ht="15" hidden="false" customHeight="false" outlineLevel="0" collapsed="false">
      <c r="U845" s="81"/>
      <c r="AA845" s="82"/>
    </row>
    <row r="846" customFormat="false" ht="15" hidden="false" customHeight="false" outlineLevel="0" collapsed="false">
      <c r="U846" s="81"/>
      <c r="AA846" s="82"/>
    </row>
    <row r="847" customFormat="false" ht="15" hidden="false" customHeight="false" outlineLevel="0" collapsed="false">
      <c r="U847" s="81"/>
      <c r="AA847" s="82"/>
    </row>
    <row r="848" customFormat="false" ht="15" hidden="false" customHeight="false" outlineLevel="0" collapsed="false">
      <c r="U848" s="81"/>
      <c r="AA848" s="82"/>
    </row>
    <row r="849" customFormat="false" ht="15" hidden="false" customHeight="false" outlineLevel="0" collapsed="false">
      <c r="U849" s="81"/>
      <c r="AA849" s="82"/>
    </row>
    <row r="850" customFormat="false" ht="15" hidden="false" customHeight="false" outlineLevel="0" collapsed="false">
      <c r="U850" s="81"/>
      <c r="AA850" s="82"/>
    </row>
    <row r="851" customFormat="false" ht="15" hidden="false" customHeight="false" outlineLevel="0" collapsed="false">
      <c r="U851" s="81"/>
      <c r="AA851" s="82"/>
    </row>
    <row r="852" customFormat="false" ht="15" hidden="false" customHeight="false" outlineLevel="0" collapsed="false">
      <c r="U852" s="81"/>
      <c r="AA852" s="82"/>
    </row>
    <row r="853" customFormat="false" ht="15" hidden="false" customHeight="false" outlineLevel="0" collapsed="false">
      <c r="U853" s="81"/>
      <c r="AA853" s="82"/>
    </row>
    <row r="854" customFormat="false" ht="15" hidden="false" customHeight="false" outlineLevel="0" collapsed="false">
      <c r="U854" s="81"/>
      <c r="AA854" s="82"/>
    </row>
    <row r="855" customFormat="false" ht="15" hidden="false" customHeight="false" outlineLevel="0" collapsed="false">
      <c r="U855" s="81"/>
      <c r="AA855" s="82"/>
    </row>
    <row r="856" customFormat="false" ht="15" hidden="false" customHeight="false" outlineLevel="0" collapsed="false">
      <c r="U856" s="81"/>
      <c r="AA856" s="82"/>
    </row>
    <row r="857" customFormat="false" ht="15" hidden="false" customHeight="false" outlineLevel="0" collapsed="false">
      <c r="U857" s="81"/>
      <c r="AA857" s="82"/>
    </row>
    <row r="858" customFormat="false" ht="15" hidden="false" customHeight="false" outlineLevel="0" collapsed="false">
      <c r="U858" s="81"/>
      <c r="AA858" s="82"/>
    </row>
    <row r="859" customFormat="false" ht="15" hidden="false" customHeight="false" outlineLevel="0" collapsed="false">
      <c r="U859" s="81"/>
      <c r="AA859" s="82"/>
    </row>
    <row r="860" customFormat="false" ht="15" hidden="false" customHeight="false" outlineLevel="0" collapsed="false">
      <c r="U860" s="81"/>
      <c r="AA860" s="82"/>
    </row>
    <row r="861" customFormat="false" ht="15" hidden="false" customHeight="false" outlineLevel="0" collapsed="false">
      <c r="U861" s="81"/>
      <c r="AA861" s="82"/>
    </row>
    <row r="862" customFormat="false" ht="15" hidden="false" customHeight="false" outlineLevel="0" collapsed="false">
      <c r="U862" s="81"/>
      <c r="AA862" s="82"/>
    </row>
    <row r="863" customFormat="false" ht="15" hidden="false" customHeight="false" outlineLevel="0" collapsed="false">
      <c r="U863" s="81"/>
      <c r="AA863" s="82"/>
    </row>
    <row r="864" customFormat="false" ht="15" hidden="false" customHeight="false" outlineLevel="0" collapsed="false">
      <c r="U864" s="81"/>
      <c r="AA864" s="82"/>
    </row>
    <row r="865" customFormat="false" ht="15" hidden="false" customHeight="false" outlineLevel="0" collapsed="false">
      <c r="U865" s="81"/>
      <c r="AA865" s="82"/>
    </row>
    <row r="866" customFormat="false" ht="15" hidden="false" customHeight="false" outlineLevel="0" collapsed="false">
      <c r="U866" s="81"/>
      <c r="AA866" s="82"/>
    </row>
    <row r="867" customFormat="false" ht="15" hidden="false" customHeight="false" outlineLevel="0" collapsed="false">
      <c r="U867" s="81"/>
      <c r="AA867" s="82"/>
    </row>
    <row r="868" customFormat="false" ht="15" hidden="false" customHeight="false" outlineLevel="0" collapsed="false">
      <c r="U868" s="81"/>
      <c r="AA868" s="82"/>
    </row>
    <row r="869" customFormat="false" ht="15" hidden="false" customHeight="false" outlineLevel="0" collapsed="false">
      <c r="U869" s="81"/>
      <c r="AA869" s="82"/>
    </row>
    <row r="870" customFormat="false" ht="15" hidden="false" customHeight="false" outlineLevel="0" collapsed="false">
      <c r="U870" s="81"/>
      <c r="AA870" s="82"/>
    </row>
    <row r="871" customFormat="false" ht="15" hidden="false" customHeight="false" outlineLevel="0" collapsed="false">
      <c r="U871" s="81"/>
      <c r="AA871" s="82"/>
    </row>
    <row r="872" customFormat="false" ht="15" hidden="false" customHeight="false" outlineLevel="0" collapsed="false">
      <c r="U872" s="81"/>
      <c r="AA872" s="82"/>
    </row>
    <row r="873" customFormat="false" ht="15" hidden="false" customHeight="false" outlineLevel="0" collapsed="false">
      <c r="U873" s="81"/>
      <c r="AA873" s="82"/>
    </row>
    <row r="874" customFormat="false" ht="15" hidden="false" customHeight="false" outlineLevel="0" collapsed="false">
      <c r="U874" s="81"/>
      <c r="AA874" s="82"/>
    </row>
    <row r="875" customFormat="false" ht="15" hidden="false" customHeight="false" outlineLevel="0" collapsed="false">
      <c r="U875" s="81"/>
      <c r="AA875" s="82"/>
    </row>
    <row r="876" customFormat="false" ht="15" hidden="false" customHeight="false" outlineLevel="0" collapsed="false">
      <c r="U876" s="81"/>
      <c r="AA876" s="82"/>
    </row>
    <row r="877" customFormat="false" ht="15" hidden="false" customHeight="false" outlineLevel="0" collapsed="false">
      <c r="U877" s="81"/>
      <c r="AA877" s="82"/>
    </row>
    <row r="878" customFormat="false" ht="15" hidden="false" customHeight="false" outlineLevel="0" collapsed="false">
      <c r="U878" s="81"/>
      <c r="AA878" s="82"/>
    </row>
    <row r="879" customFormat="false" ht="15" hidden="false" customHeight="false" outlineLevel="0" collapsed="false">
      <c r="U879" s="81"/>
      <c r="AA879" s="82"/>
    </row>
    <row r="880" customFormat="false" ht="15" hidden="false" customHeight="false" outlineLevel="0" collapsed="false">
      <c r="U880" s="81"/>
      <c r="AA880" s="82"/>
    </row>
    <row r="881" customFormat="false" ht="15" hidden="false" customHeight="false" outlineLevel="0" collapsed="false">
      <c r="U881" s="81"/>
      <c r="AA881" s="82"/>
    </row>
    <row r="882" customFormat="false" ht="15" hidden="false" customHeight="false" outlineLevel="0" collapsed="false">
      <c r="U882" s="81"/>
      <c r="AA882" s="82"/>
    </row>
    <row r="883" customFormat="false" ht="15" hidden="false" customHeight="false" outlineLevel="0" collapsed="false">
      <c r="U883" s="81"/>
      <c r="AA883" s="82"/>
    </row>
    <row r="884" customFormat="false" ht="15" hidden="false" customHeight="false" outlineLevel="0" collapsed="false">
      <c r="U884" s="81"/>
      <c r="AA884" s="82"/>
    </row>
    <row r="885" customFormat="false" ht="15" hidden="false" customHeight="false" outlineLevel="0" collapsed="false">
      <c r="U885" s="81"/>
      <c r="AA885" s="82"/>
    </row>
    <row r="886" customFormat="false" ht="15" hidden="false" customHeight="false" outlineLevel="0" collapsed="false">
      <c r="U886" s="81"/>
      <c r="AA886" s="82"/>
    </row>
    <row r="887" customFormat="false" ht="15" hidden="false" customHeight="false" outlineLevel="0" collapsed="false">
      <c r="U887" s="81"/>
      <c r="AA887" s="82"/>
    </row>
    <row r="888" customFormat="false" ht="15" hidden="false" customHeight="false" outlineLevel="0" collapsed="false">
      <c r="U888" s="81"/>
      <c r="AA888" s="82"/>
    </row>
    <row r="889" customFormat="false" ht="15" hidden="false" customHeight="false" outlineLevel="0" collapsed="false">
      <c r="U889" s="81"/>
      <c r="AA889" s="82"/>
    </row>
    <row r="890" customFormat="false" ht="15" hidden="false" customHeight="false" outlineLevel="0" collapsed="false">
      <c r="U890" s="81"/>
      <c r="AA890" s="82"/>
    </row>
    <row r="891" customFormat="false" ht="15" hidden="false" customHeight="false" outlineLevel="0" collapsed="false">
      <c r="U891" s="81"/>
      <c r="AA891" s="82"/>
    </row>
    <row r="892" customFormat="false" ht="15" hidden="false" customHeight="false" outlineLevel="0" collapsed="false">
      <c r="U892" s="81"/>
      <c r="AA892" s="82"/>
    </row>
    <row r="893" customFormat="false" ht="15" hidden="false" customHeight="false" outlineLevel="0" collapsed="false">
      <c r="U893" s="81"/>
      <c r="AA893" s="82"/>
    </row>
    <row r="894" customFormat="false" ht="15" hidden="false" customHeight="false" outlineLevel="0" collapsed="false">
      <c r="U894" s="81"/>
      <c r="AA894" s="82"/>
    </row>
    <row r="895" customFormat="false" ht="15" hidden="false" customHeight="false" outlineLevel="0" collapsed="false">
      <c r="U895" s="81"/>
      <c r="AA895" s="82"/>
    </row>
    <row r="896" customFormat="false" ht="15" hidden="false" customHeight="false" outlineLevel="0" collapsed="false">
      <c r="U896" s="81"/>
      <c r="AA896" s="82"/>
    </row>
    <row r="897" customFormat="false" ht="15" hidden="false" customHeight="false" outlineLevel="0" collapsed="false">
      <c r="U897" s="81"/>
      <c r="AA897" s="82"/>
    </row>
    <row r="898" customFormat="false" ht="15" hidden="false" customHeight="false" outlineLevel="0" collapsed="false">
      <c r="U898" s="81"/>
      <c r="AA898" s="82"/>
    </row>
    <row r="899" customFormat="false" ht="15" hidden="false" customHeight="false" outlineLevel="0" collapsed="false">
      <c r="U899" s="81"/>
      <c r="AA899" s="82"/>
    </row>
    <row r="900" customFormat="false" ht="15" hidden="false" customHeight="false" outlineLevel="0" collapsed="false">
      <c r="U900" s="81"/>
      <c r="AA900" s="82"/>
    </row>
    <row r="901" customFormat="false" ht="15" hidden="false" customHeight="false" outlineLevel="0" collapsed="false">
      <c r="U901" s="81"/>
      <c r="AA901" s="82"/>
    </row>
    <row r="902" customFormat="false" ht="15" hidden="false" customHeight="false" outlineLevel="0" collapsed="false">
      <c r="U902" s="81"/>
      <c r="AA902" s="82"/>
    </row>
    <row r="903" customFormat="false" ht="15" hidden="false" customHeight="false" outlineLevel="0" collapsed="false">
      <c r="U903" s="81"/>
      <c r="AA903" s="82"/>
    </row>
    <row r="904" customFormat="false" ht="15" hidden="false" customHeight="false" outlineLevel="0" collapsed="false">
      <c r="U904" s="81"/>
      <c r="AA904" s="82"/>
    </row>
    <row r="905" customFormat="false" ht="15" hidden="false" customHeight="false" outlineLevel="0" collapsed="false">
      <c r="U905" s="81"/>
      <c r="AA905" s="82"/>
    </row>
    <row r="906" customFormat="false" ht="15" hidden="false" customHeight="false" outlineLevel="0" collapsed="false">
      <c r="U906" s="81"/>
      <c r="AA906" s="82"/>
    </row>
    <row r="907" customFormat="false" ht="15" hidden="false" customHeight="false" outlineLevel="0" collapsed="false">
      <c r="U907" s="81"/>
      <c r="AA907" s="82"/>
    </row>
    <row r="908" customFormat="false" ht="15" hidden="false" customHeight="false" outlineLevel="0" collapsed="false">
      <c r="U908" s="81"/>
      <c r="AA908" s="82"/>
    </row>
    <row r="909" customFormat="false" ht="15" hidden="false" customHeight="false" outlineLevel="0" collapsed="false">
      <c r="U909" s="81"/>
      <c r="AA909" s="82"/>
    </row>
    <row r="910" customFormat="false" ht="15" hidden="false" customHeight="false" outlineLevel="0" collapsed="false">
      <c r="U910" s="81"/>
      <c r="AA910" s="82"/>
    </row>
    <row r="911" customFormat="false" ht="15" hidden="false" customHeight="false" outlineLevel="0" collapsed="false">
      <c r="U911" s="81"/>
      <c r="AA911" s="82"/>
    </row>
    <row r="912" customFormat="false" ht="15" hidden="false" customHeight="false" outlineLevel="0" collapsed="false">
      <c r="U912" s="81"/>
      <c r="AA912" s="82"/>
    </row>
    <row r="913" customFormat="false" ht="15" hidden="false" customHeight="false" outlineLevel="0" collapsed="false">
      <c r="U913" s="81"/>
      <c r="AA913" s="82"/>
    </row>
    <row r="914" customFormat="false" ht="15" hidden="false" customHeight="false" outlineLevel="0" collapsed="false">
      <c r="U914" s="81"/>
      <c r="AA914" s="82"/>
    </row>
    <row r="915" customFormat="false" ht="15" hidden="false" customHeight="false" outlineLevel="0" collapsed="false">
      <c r="U915" s="81"/>
      <c r="AA915" s="82"/>
    </row>
    <row r="916" customFormat="false" ht="15" hidden="false" customHeight="false" outlineLevel="0" collapsed="false">
      <c r="U916" s="81"/>
      <c r="AA916" s="82"/>
    </row>
    <row r="917" customFormat="false" ht="15" hidden="false" customHeight="false" outlineLevel="0" collapsed="false">
      <c r="U917" s="81"/>
      <c r="AA917" s="82"/>
    </row>
    <row r="918" customFormat="false" ht="15" hidden="false" customHeight="false" outlineLevel="0" collapsed="false">
      <c r="U918" s="81"/>
      <c r="AA918" s="82"/>
    </row>
    <row r="919" customFormat="false" ht="15" hidden="false" customHeight="false" outlineLevel="0" collapsed="false">
      <c r="U919" s="81"/>
      <c r="AA919" s="82"/>
    </row>
    <row r="920" customFormat="false" ht="15" hidden="false" customHeight="false" outlineLevel="0" collapsed="false">
      <c r="U920" s="81"/>
      <c r="AA920" s="82"/>
    </row>
    <row r="921" customFormat="false" ht="15" hidden="false" customHeight="false" outlineLevel="0" collapsed="false">
      <c r="U921" s="81"/>
      <c r="AA921" s="82"/>
    </row>
    <row r="922" customFormat="false" ht="15" hidden="false" customHeight="false" outlineLevel="0" collapsed="false">
      <c r="U922" s="81"/>
      <c r="AA922" s="82"/>
    </row>
    <row r="923" customFormat="false" ht="15" hidden="false" customHeight="false" outlineLevel="0" collapsed="false">
      <c r="U923" s="81"/>
      <c r="AA923" s="82"/>
    </row>
    <row r="924" customFormat="false" ht="15" hidden="false" customHeight="false" outlineLevel="0" collapsed="false">
      <c r="U924" s="81"/>
      <c r="AA924" s="82"/>
    </row>
    <row r="925" customFormat="false" ht="15" hidden="false" customHeight="false" outlineLevel="0" collapsed="false">
      <c r="U925" s="81"/>
      <c r="AA925" s="82"/>
    </row>
    <row r="926" customFormat="false" ht="15" hidden="false" customHeight="false" outlineLevel="0" collapsed="false">
      <c r="U926" s="81"/>
      <c r="Y926" s="84"/>
      <c r="Z926" s="84"/>
      <c r="AA926" s="85"/>
      <c r="AB926" s="86"/>
    </row>
    <row r="927" customFormat="false" ht="15" hidden="false" customHeight="false" outlineLevel="0" collapsed="false">
      <c r="U927" s="81"/>
      <c r="Y927" s="84"/>
      <c r="Z927" s="84"/>
      <c r="AA927" s="85"/>
      <c r="AB927" s="86"/>
    </row>
    <row r="928" customFormat="false" ht="15" hidden="false" customHeight="false" outlineLevel="0" collapsed="false">
      <c r="U928" s="81"/>
      <c r="Y928" s="84"/>
      <c r="Z928" s="84"/>
      <c r="AA928" s="85"/>
      <c r="AB928" s="86"/>
    </row>
    <row r="929" customFormat="false" ht="15" hidden="false" customHeight="false" outlineLevel="0" collapsed="false">
      <c r="U929" s="81"/>
      <c r="Y929" s="84"/>
      <c r="Z929" s="84"/>
      <c r="AA929" s="85"/>
      <c r="AB929" s="86"/>
    </row>
    <row r="930" customFormat="false" ht="15" hidden="false" customHeight="false" outlineLevel="0" collapsed="false">
      <c r="U930" s="81"/>
      <c r="Y930" s="84"/>
      <c r="Z930" s="84"/>
      <c r="AA930" s="85"/>
      <c r="AB930" s="86"/>
    </row>
    <row r="931" customFormat="false" ht="15" hidden="false" customHeight="false" outlineLevel="0" collapsed="false">
      <c r="U931" s="81"/>
      <c r="Y931" s="84"/>
      <c r="Z931" s="84"/>
      <c r="AA931" s="85"/>
      <c r="AB931" s="86"/>
    </row>
    <row r="932" customFormat="false" ht="15" hidden="false" customHeight="false" outlineLevel="0" collapsed="false">
      <c r="U932" s="81"/>
      <c r="Y932" s="84"/>
      <c r="Z932" s="84"/>
      <c r="AA932" s="85"/>
      <c r="AB932" s="86"/>
    </row>
    <row r="933" customFormat="false" ht="15" hidden="false" customHeight="false" outlineLevel="0" collapsed="false">
      <c r="U933" s="81"/>
      <c r="Y933" s="84"/>
      <c r="Z933" s="84"/>
      <c r="AA933" s="85"/>
      <c r="AB933" s="86"/>
    </row>
    <row r="934" customFormat="false" ht="15" hidden="false" customHeight="false" outlineLevel="0" collapsed="false">
      <c r="U934" s="81"/>
      <c r="Y934" s="84"/>
      <c r="Z934" s="84"/>
      <c r="AA934" s="85"/>
      <c r="AB934" s="86"/>
    </row>
    <row r="935" customFormat="false" ht="15" hidden="false" customHeight="false" outlineLevel="0" collapsed="false">
      <c r="U935" s="81"/>
      <c r="Y935" s="84"/>
      <c r="Z935" s="84"/>
      <c r="AA935" s="85"/>
      <c r="AB935" s="86"/>
    </row>
    <row r="936" customFormat="false" ht="15" hidden="false" customHeight="false" outlineLevel="0" collapsed="false">
      <c r="U936" s="81"/>
      <c r="Y936" s="84"/>
      <c r="Z936" s="84"/>
      <c r="AA936" s="85"/>
      <c r="AB936" s="86"/>
    </row>
    <row r="937" customFormat="false" ht="15" hidden="false" customHeight="false" outlineLevel="0" collapsed="false">
      <c r="U937" s="81"/>
      <c r="Y937" s="84"/>
      <c r="Z937" s="84"/>
      <c r="AA937" s="85"/>
      <c r="AB937" s="86"/>
    </row>
    <row r="938" customFormat="false" ht="15" hidden="false" customHeight="false" outlineLevel="0" collapsed="false">
      <c r="U938" s="81"/>
      <c r="Y938" s="84"/>
      <c r="Z938" s="84"/>
      <c r="AA938" s="85"/>
      <c r="AB938" s="86"/>
    </row>
    <row r="939" customFormat="false" ht="15" hidden="false" customHeight="false" outlineLevel="0" collapsed="false">
      <c r="U939" s="81"/>
      <c r="V939" s="37"/>
      <c r="W939" s="37"/>
      <c r="X939" s="37"/>
      <c r="Y939" s="84"/>
      <c r="Z939" s="84"/>
      <c r="AA939" s="85"/>
      <c r="AB939" s="86"/>
    </row>
    <row r="940" customFormat="false" ht="15" hidden="false" customHeight="false" outlineLevel="0" collapsed="false">
      <c r="U940" s="81"/>
      <c r="V940" s="37"/>
      <c r="W940" s="37"/>
      <c r="X940" s="37"/>
      <c r="Y940" s="84"/>
      <c r="Z940" s="84"/>
      <c r="AA940" s="85"/>
      <c r="AB940" s="86"/>
    </row>
    <row r="941" customFormat="false" ht="15" hidden="false" customHeight="false" outlineLevel="0" collapsed="false">
      <c r="U941" s="81"/>
      <c r="V941" s="37"/>
      <c r="W941" s="37"/>
      <c r="X941" s="37"/>
      <c r="Y941" s="84"/>
      <c r="Z941" s="84"/>
      <c r="AA941" s="85"/>
      <c r="AB941" s="86"/>
    </row>
    <row r="942" customFormat="false" ht="15" hidden="false" customHeight="false" outlineLevel="0" collapsed="false">
      <c r="U942" s="81"/>
      <c r="V942" s="37"/>
      <c r="W942" s="37"/>
      <c r="X942" s="37"/>
      <c r="Y942" s="84"/>
      <c r="Z942" s="84"/>
      <c r="AA942" s="85"/>
      <c r="AB942" s="86"/>
    </row>
    <row r="943" customFormat="false" ht="15" hidden="false" customHeight="false" outlineLevel="0" collapsed="false">
      <c r="U943" s="81"/>
      <c r="V943" s="37"/>
      <c r="W943" s="37"/>
      <c r="X943" s="37"/>
      <c r="Y943" s="84"/>
      <c r="Z943" s="84"/>
      <c r="AA943" s="85"/>
      <c r="AB943" s="86"/>
    </row>
    <row r="944" customFormat="false" ht="15" hidden="false" customHeight="false" outlineLevel="0" collapsed="false">
      <c r="U944" s="81"/>
      <c r="V944" s="37"/>
      <c r="W944" s="37"/>
      <c r="X944" s="37"/>
      <c r="Y944" s="84"/>
      <c r="Z944" s="84"/>
      <c r="AA944" s="85"/>
      <c r="AB944" s="86"/>
    </row>
    <row r="945" customFormat="false" ht="15" hidden="false" customHeight="false" outlineLevel="0" collapsed="false">
      <c r="U945" s="81"/>
      <c r="V945" s="37"/>
      <c r="W945" s="37"/>
      <c r="X945" s="37"/>
      <c r="Y945" s="84"/>
      <c r="Z945" s="84"/>
      <c r="AA945" s="85"/>
      <c r="AB945" s="86"/>
    </row>
    <row r="946" customFormat="false" ht="15" hidden="false" customHeight="false" outlineLevel="0" collapsed="false">
      <c r="U946" s="81"/>
      <c r="V946" s="37"/>
      <c r="W946" s="37"/>
      <c r="X946" s="37"/>
      <c r="Y946" s="84"/>
      <c r="Z946" s="84"/>
      <c r="AA946" s="85"/>
      <c r="AB946" s="86"/>
    </row>
    <row r="947" customFormat="false" ht="15" hidden="false" customHeight="false" outlineLevel="0" collapsed="false">
      <c r="U947" s="81"/>
      <c r="V947" s="37"/>
      <c r="W947" s="37"/>
      <c r="X947" s="37"/>
      <c r="Y947" s="84"/>
      <c r="Z947" s="84"/>
      <c r="AA947" s="85"/>
      <c r="AB947" s="86"/>
    </row>
    <row r="948" customFormat="false" ht="15" hidden="false" customHeight="false" outlineLevel="0" collapsed="false">
      <c r="U948" s="81"/>
      <c r="V948" s="37"/>
      <c r="W948" s="37"/>
      <c r="X948" s="37"/>
      <c r="Y948" s="84"/>
      <c r="Z948" s="84"/>
      <c r="AA948" s="85"/>
      <c r="AB948" s="86"/>
    </row>
    <row r="949" customFormat="false" ht="15" hidden="false" customHeight="false" outlineLevel="0" collapsed="false">
      <c r="U949" s="81"/>
      <c r="V949" s="37"/>
      <c r="W949" s="37"/>
      <c r="X949" s="37"/>
      <c r="Y949" s="84"/>
      <c r="Z949" s="84"/>
      <c r="AA949" s="85"/>
      <c r="AB949" s="86"/>
    </row>
    <row r="950" customFormat="false" ht="15" hidden="false" customHeight="false" outlineLevel="0" collapsed="false">
      <c r="N950" s="37"/>
      <c r="O950" s="37"/>
      <c r="P950" s="37"/>
      <c r="Q950" s="37"/>
      <c r="R950" s="37"/>
      <c r="S950" s="37"/>
      <c r="T950" s="37"/>
      <c r="U950" s="81"/>
      <c r="V950" s="37"/>
      <c r="W950" s="37"/>
      <c r="X950" s="37"/>
      <c r="Y950" s="84"/>
      <c r="Z950" s="84"/>
      <c r="AA950" s="85"/>
      <c r="AB950" s="86"/>
      <c r="AC950" s="37"/>
    </row>
    <row r="951" customFormat="false" ht="15" hidden="false" customHeight="false" outlineLevel="0" collapsed="false">
      <c r="N951" s="37"/>
      <c r="O951" s="37"/>
      <c r="P951" s="37"/>
      <c r="Q951" s="37"/>
      <c r="R951" s="37"/>
      <c r="S951" s="37"/>
      <c r="T951" s="37"/>
      <c r="U951" s="81"/>
      <c r="V951" s="37"/>
      <c r="W951" s="37"/>
      <c r="X951" s="37"/>
      <c r="Y951" s="84"/>
      <c r="Z951" s="84"/>
      <c r="AA951" s="85"/>
      <c r="AB951" s="86"/>
      <c r="AC951" s="37"/>
    </row>
    <row r="952" customFormat="false" ht="15" hidden="false" customHeight="false" outlineLevel="0" collapsed="false">
      <c r="N952" s="37"/>
      <c r="O952" s="37"/>
      <c r="P952" s="37"/>
      <c r="Q952" s="37"/>
      <c r="R952" s="37"/>
      <c r="S952" s="37"/>
      <c r="T952" s="37"/>
      <c r="U952" s="81"/>
      <c r="V952" s="37"/>
      <c r="W952" s="37"/>
      <c r="X952" s="37"/>
      <c r="Y952" s="84"/>
      <c r="Z952" s="84"/>
      <c r="AA952" s="85"/>
      <c r="AB952" s="86"/>
      <c r="AC952" s="37"/>
    </row>
    <row r="953" customFormat="false" ht="15" hidden="false" customHeight="false" outlineLevel="0" collapsed="false">
      <c r="N953" s="37"/>
      <c r="O953" s="37"/>
      <c r="P953" s="37"/>
      <c r="Q953" s="37"/>
      <c r="R953" s="37"/>
      <c r="S953" s="37"/>
      <c r="T953" s="37"/>
      <c r="U953" s="81"/>
      <c r="V953" s="37"/>
      <c r="W953" s="37"/>
      <c r="X953" s="37"/>
      <c r="Y953" s="84"/>
      <c r="Z953" s="84"/>
      <c r="AA953" s="85"/>
      <c r="AB953" s="86"/>
      <c r="AC953" s="37"/>
    </row>
    <row r="954" customFormat="false" ht="15" hidden="false" customHeight="false" outlineLevel="0" collapsed="false">
      <c r="N954" s="37"/>
      <c r="O954" s="37"/>
      <c r="P954" s="37"/>
      <c r="Q954" s="37"/>
      <c r="R954" s="37"/>
      <c r="S954" s="37"/>
      <c r="T954" s="37"/>
      <c r="U954" s="81"/>
      <c r="V954" s="37"/>
      <c r="W954" s="37"/>
      <c r="X954" s="37"/>
      <c r="Y954" s="37"/>
      <c r="Z954" s="37"/>
      <c r="AA954" s="82"/>
      <c r="AB954" s="87"/>
      <c r="AC954" s="37"/>
    </row>
    <row r="955" customFormat="false" ht="15" hidden="false" customHeight="false" outlineLevel="0" collapsed="false">
      <c r="N955" s="37"/>
      <c r="O955" s="37"/>
      <c r="P955" s="37"/>
      <c r="Q955" s="37"/>
      <c r="R955" s="37"/>
      <c r="S955" s="37"/>
      <c r="T955" s="37"/>
      <c r="U955" s="81"/>
      <c r="V955" s="37"/>
      <c r="W955" s="37"/>
      <c r="X955" s="37"/>
      <c r="Y955" s="37"/>
      <c r="Z955" s="37"/>
      <c r="AA955" s="82"/>
      <c r="AB955" s="87"/>
      <c r="AC955" s="37"/>
    </row>
    <row r="956" customFormat="false" ht="15" hidden="false" customHeight="false" outlineLevel="0" collapsed="false">
      <c r="N956" s="37"/>
      <c r="O956" s="37"/>
      <c r="P956" s="37"/>
      <c r="Q956" s="37"/>
      <c r="R956" s="37"/>
      <c r="S956" s="37"/>
      <c r="T956" s="37"/>
      <c r="U956" s="81"/>
      <c r="V956" s="37"/>
      <c r="W956" s="37"/>
      <c r="X956" s="37"/>
      <c r="Y956" s="37"/>
      <c r="Z956" s="37"/>
      <c r="AA956" s="82"/>
      <c r="AB956" s="87"/>
      <c r="AC956" s="37"/>
    </row>
    <row r="957" customFormat="false" ht="15" hidden="false" customHeight="false" outlineLevel="0" collapsed="false">
      <c r="N957" s="37"/>
      <c r="O957" s="37"/>
      <c r="P957" s="37"/>
      <c r="Q957" s="37"/>
      <c r="R957" s="37"/>
      <c r="S957" s="37"/>
      <c r="T957" s="37"/>
      <c r="U957" s="81"/>
      <c r="V957" s="37"/>
      <c r="W957" s="37"/>
      <c r="X957" s="37"/>
      <c r="Y957" s="37"/>
      <c r="Z957" s="37"/>
      <c r="AA957" s="82"/>
      <c r="AB957" s="87"/>
      <c r="AC957" s="37"/>
    </row>
    <row r="958" customFormat="false" ht="15" hidden="false" customHeight="false" outlineLevel="0" collapsed="false">
      <c r="N958" s="37"/>
      <c r="O958" s="37"/>
      <c r="P958" s="37"/>
      <c r="Q958" s="37"/>
      <c r="R958" s="37"/>
      <c r="S958" s="37"/>
      <c r="T958" s="37"/>
      <c r="U958" s="81"/>
      <c r="V958" s="37"/>
      <c r="W958" s="37"/>
      <c r="X958" s="37"/>
      <c r="Y958" s="37"/>
      <c r="Z958" s="37"/>
      <c r="AA958" s="82"/>
      <c r="AB958" s="87"/>
      <c r="AC958" s="37"/>
    </row>
    <row r="959" customFormat="false" ht="15" hidden="false" customHeight="false" outlineLevel="0" collapsed="false">
      <c r="N959" s="37"/>
      <c r="O959" s="37"/>
      <c r="P959" s="37"/>
      <c r="Q959" s="37"/>
      <c r="R959" s="37"/>
      <c r="S959" s="37"/>
      <c r="T959" s="37"/>
      <c r="U959" s="81"/>
      <c r="V959" s="37"/>
      <c r="W959" s="37"/>
      <c r="X959" s="37"/>
      <c r="Y959" s="37"/>
      <c r="Z959" s="37"/>
      <c r="AA959" s="82"/>
      <c r="AB959" s="87"/>
      <c r="AC959" s="37"/>
    </row>
    <row r="960" customFormat="false" ht="15" hidden="false" customHeight="false" outlineLevel="0" collapsed="false">
      <c r="N960" s="37"/>
      <c r="O960" s="37"/>
      <c r="P960" s="37"/>
      <c r="Q960" s="37"/>
      <c r="R960" s="37"/>
      <c r="S960" s="37"/>
      <c r="T960" s="37"/>
      <c r="U960" s="81"/>
      <c r="V960" s="37"/>
      <c r="W960" s="37"/>
      <c r="X960" s="37"/>
      <c r="Y960" s="37"/>
      <c r="Z960" s="37"/>
      <c r="AA960" s="82"/>
      <c r="AB960" s="87"/>
      <c r="AC960" s="37"/>
    </row>
    <row r="961" customFormat="false" ht="15" hidden="false" customHeight="false" outlineLevel="0" collapsed="false">
      <c r="N961" s="37"/>
      <c r="O961" s="37"/>
      <c r="P961" s="37"/>
      <c r="Q961" s="37"/>
      <c r="R961" s="37"/>
      <c r="S961" s="37"/>
      <c r="T961" s="37"/>
      <c r="U961" s="81"/>
      <c r="V961" s="37"/>
      <c r="W961" s="37"/>
      <c r="X961" s="37"/>
      <c r="Y961" s="37"/>
      <c r="Z961" s="37"/>
      <c r="AA961" s="82"/>
      <c r="AB961" s="87"/>
      <c r="AC961" s="37"/>
    </row>
    <row r="962" customFormat="false" ht="15" hidden="false" customHeight="false" outlineLevel="0" collapsed="false">
      <c r="N962" s="37"/>
      <c r="O962" s="37"/>
      <c r="P962" s="37"/>
      <c r="Q962" s="37"/>
      <c r="R962" s="37"/>
      <c r="S962" s="37"/>
      <c r="T962" s="37"/>
      <c r="U962" s="81"/>
      <c r="V962" s="37"/>
      <c r="W962" s="37"/>
      <c r="X962" s="37"/>
      <c r="Y962" s="37"/>
      <c r="Z962" s="37"/>
      <c r="AA962" s="82"/>
      <c r="AB962" s="87"/>
      <c r="AC962" s="37"/>
    </row>
    <row r="963" customFormat="false" ht="15" hidden="false" customHeight="false" outlineLevel="0" collapsed="false">
      <c r="N963" s="37"/>
      <c r="O963" s="37"/>
      <c r="P963" s="37"/>
      <c r="Q963" s="37"/>
      <c r="R963" s="37"/>
      <c r="S963" s="37"/>
      <c r="T963" s="37"/>
      <c r="U963" s="81"/>
      <c r="V963" s="37"/>
      <c r="W963" s="37"/>
      <c r="X963" s="37"/>
      <c r="Y963" s="37"/>
      <c r="Z963" s="37"/>
      <c r="AA963" s="82"/>
      <c r="AB963" s="87"/>
      <c r="AC963" s="37"/>
    </row>
    <row r="964" customFormat="false" ht="15" hidden="false" customHeight="false" outlineLevel="0" collapsed="false">
      <c r="N964" s="37"/>
      <c r="O964" s="37"/>
      <c r="P964" s="37"/>
      <c r="Q964" s="37"/>
      <c r="R964" s="37"/>
      <c r="S964" s="37"/>
      <c r="T964" s="37"/>
      <c r="U964" s="81"/>
      <c r="V964" s="37"/>
      <c r="W964" s="37"/>
      <c r="X964" s="37"/>
      <c r="Y964" s="37"/>
      <c r="Z964" s="37"/>
      <c r="AA964" s="82"/>
      <c r="AB964" s="87"/>
      <c r="AC964" s="37"/>
    </row>
    <row r="965" customFormat="false" ht="15" hidden="false" customHeight="false" outlineLevel="0" collapsed="false">
      <c r="N965" s="37"/>
      <c r="O965" s="37"/>
      <c r="P965" s="37"/>
      <c r="Q965" s="37"/>
      <c r="R965" s="37"/>
      <c r="S965" s="37"/>
      <c r="T965" s="37"/>
      <c r="U965" s="81"/>
      <c r="V965" s="37"/>
      <c r="W965" s="37"/>
      <c r="X965" s="37"/>
      <c r="Y965" s="37"/>
      <c r="Z965" s="37"/>
      <c r="AA965" s="82"/>
      <c r="AB965" s="87"/>
      <c r="AC965" s="37"/>
    </row>
    <row r="966" customFormat="false" ht="15" hidden="false" customHeight="false" outlineLevel="0" collapsed="false">
      <c r="N966" s="37"/>
      <c r="O966" s="37"/>
      <c r="P966" s="37"/>
      <c r="Q966" s="37"/>
      <c r="R966" s="37"/>
      <c r="S966" s="37"/>
      <c r="T966" s="37"/>
      <c r="U966" s="81"/>
      <c r="V966" s="37"/>
      <c r="W966" s="37"/>
      <c r="X966" s="37"/>
      <c r="Y966" s="37"/>
      <c r="Z966" s="37"/>
      <c r="AA966" s="82"/>
      <c r="AB966" s="87"/>
      <c r="AC966" s="37"/>
    </row>
    <row r="967" customFormat="false" ht="15" hidden="false" customHeight="false" outlineLevel="0" collapsed="false">
      <c r="N967" s="37"/>
      <c r="O967" s="37"/>
      <c r="P967" s="37"/>
      <c r="Q967" s="37"/>
      <c r="R967" s="37"/>
      <c r="S967" s="37"/>
      <c r="T967" s="37"/>
      <c r="U967" s="81"/>
      <c r="V967" s="37"/>
      <c r="W967" s="37"/>
      <c r="X967" s="37"/>
      <c r="Y967" s="37"/>
      <c r="Z967" s="37"/>
      <c r="AA967" s="82"/>
      <c r="AB967" s="87"/>
      <c r="AC967" s="37"/>
    </row>
    <row r="968" customFormat="false" ht="15" hidden="false" customHeight="false" outlineLevel="0" collapsed="false">
      <c r="N968" s="37"/>
      <c r="O968" s="37"/>
      <c r="P968" s="37"/>
      <c r="Q968" s="37"/>
      <c r="R968" s="37"/>
      <c r="S968" s="37"/>
      <c r="T968" s="37"/>
      <c r="U968" s="81"/>
      <c r="V968" s="37"/>
      <c r="W968" s="37"/>
      <c r="X968" s="37"/>
      <c r="Y968" s="37"/>
      <c r="Z968" s="37"/>
      <c r="AA968" s="82"/>
      <c r="AB968" s="87"/>
      <c r="AC968" s="37"/>
    </row>
    <row r="969" customFormat="false" ht="15" hidden="false" customHeight="false" outlineLevel="0" collapsed="false">
      <c r="N969" s="37"/>
      <c r="O969" s="37"/>
      <c r="P969" s="37"/>
      <c r="Q969" s="37"/>
      <c r="R969" s="37"/>
      <c r="S969" s="37"/>
      <c r="T969" s="37"/>
      <c r="U969" s="81"/>
      <c r="V969" s="37"/>
      <c r="W969" s="37"/>
      <c r="X969" s="37"/>
      <c r="Y969" s="37"/>
      <c r="Z969" s="37"/>
      <c r="AA969" s="82"/>
      <c r="AB969" s="87"/>
      <c r="AC969" s="37"/>
    </row>
    <row r="970" customFormat="false" ht="15" hidden="false" customHeight="false" outlineLevel="0" collapsed="false">
      <c r="N970" s="37"/>
      <c r="O970" s="37"/>
      <c r="P970" s="37"/>
      <c r="Q970" s="37"/>
      <c r="R970" s="37"/>
      <c r="S970" s="37"/>
      <c r="T970" s="37"/>
      <c r="U970" s="81"/>
      <c r="V970" s="37"/>
      <c r="W970" s="37"/>
      <c r="X970" s="37"/>
      <c r="Y970" s="37"/>
      <c r="Z970" s="37"/>
      <c r="AA970" s="82"/>
      <c r="AB970" s="87"/>
      <c r="AC970" s="37"/>
    </row>
    <row r="971" customFormat="false" ht="15" hidden="false" customHeight="false" outlineLevel="0" collapsed="false">
      <c r="N971" s="37"/>
      <c r="O971" s="37"/>
      <c r="P971" s="37"/>
      <c r="Q971" s="37"/>
      <c r="R971" s="37"/>
      <c r="S971" s="37"/>
      <c r="T971" s="37"/>
      <c r="U971" s="81"/>
      <c r="V971" s="37"/>
      <c r="W971" s="37"/>
      <c r="X971" s="37"/>
      <c r="Y971" s="37"/>
      <c r="Z971" s="37"/>
      <c r="AA971" s="82"/>
      <c r="AB971" s="87"/>
      <c r="AC971" s="37"/>
    </row>
    <row r="972" customFormat="false" ht="15" hidden="false" customHeight="false" outlineLevel="0" collapsed="false">
      <c r="N972" s="37"/>
      <c r="O972" s="37"/>
      <c r="P972" s="37"/>
      <c r="Q972" s="37"/>
      <c r="R972" s="37"/>
      <c r="S972" s="37"/>
      <c r="T972" s="37"/>
      <c r="U972" s="81"/>
      <c r="V972" s="37"/>
      <c r="W972" s="37"/>
      <c r="X972" s="37"/>
      <c r="Y972" s="37"/>
      <c r="Z972" s="37"/>
      <c r="AA972" s="82"/>
      <c r="AB972" s="87"/>
      <c r="AC972" s="37"/>
    </row>
    <row r="973" customFormat="false" ht="15" hidden="false" customHeight="false" outlineLevel="0" collapsed="false">
      <c r="N973" s="37"/>
      <c r="O973" s="37"/>
      <c r="P973" s="37"/>
      <c r="Q973" s="37"/>
      <c r="R973" s="37"/>
      <c r="S973" s="37"/>
      <c r="T973" s="37"/>
      <c r="U973" s="81"/>
      <c r="V973" s="37"/>
      <c r="W973" s="37"/>
      <c r="X973" s="37"/>
      <c r="Y973" s="37"/>
      <c r="Z973" s="37"/>
      <c r="AA973" s="82"/>
      <c r="AB973" s="87"/>
      <c r="AC973" s="37"/>
    </row>
    <row r="974" customFormat="false" ht="15" hidden="false" customHeight="false" outlineLevel="0" collapsed="false">
      <c r="N974" s="37"/>
      <c r="O974" s="37"/>
      <c r="P974" s="37"/>
      <c r="Q974" s="37"/>
      <c r="R974" s="37"/>
      <c r="S974" s="37"/>
      <c r="T974" s="37"/>
      <c r="U974" s="81"/>
      <c r="V974" s="37"/>
      <c r="W974" s="37"/>
      <c r="X974" s="37"/>
      <c r="Y974" s="37"/>
      <c r="Z974" s="37"/>
      <c r="AA974" s="82"/>
      <c r="AB974" s="87"/>
      <c r="AC974" s="37"/>
    </row>
    <row r="975" customFormat="false" ht="15" hidden="false" customHeight="false" outlineLevel="0" collapsed="false">
      <c r="N975" s="37"/>
      <c r="O975" s="37"/>
      <c r="P975" s="37"/>
      <c r="Q975" s="37"/>
      <c r="R975" s="37"/>
      <c r="S975" s="37"/>
      <c r="T975" s="37"/>
      <c r="U975" s="81"/>
      <c r="V975" s="37"/>
      <c r="W975" s="37"/>
      <c r="X975" s="37"/>
      <c r="Y975" s="37"/>
      <c r="Z975" s="37"/>
      <c r="AA975" s="82"/>
      <c r="AB975" s="87"/>
      <c r="AC975" s="37"/>
    </row>
    <row r="976" customFormat="false" ht="15" hidden="false" customHeight="false" outlineLevel="0" collapsed="false">
      <c r="N976" s="37"/>
      <c r="O976" s="37"/>
      <c r="P976" s="37"/>
      <c r="Q976" s="37"/>
      <c r="R976" s="37"/>
      <c r="S976" s="37"/>
      <c r="T976" s="37"/>
      <c r="U976" s="81"/>
      <c r="V976" s="37"/>
      <c r="W976" s="37"/>
      <c r="X976" s="37"/>
      <c r="Y976" s="37"/>
      <c r="Z976" s="37"/>
      <c r="AA976" s="82"/>
      <c r="AB976" s="87"/>
      <c r="AC976" s="37"/>
    </row>
    <row r="977" customFormat="false" ht="15" hidden="false" customHeight="false" outlineLevel="0" collapsed="false">
      <c r="N977" s="37"/>
      <c r="O977" s="37"/>
      <c r="P977" s="37"/>
      <c r="Q977" s="37"/>
      <c r="R977" s="37"/>
      <c r="S977" s="37"/>
      <c r="T977" s="37"/>
      <c r="U977" s="81"/>
      <c r="V977" s="37"/>
      <c r="W977" s="37"/>
      <c r="X977" s="37"/>
      <c r="Y977" s="37"/>
      <c r="Z977" s="37"/>
      <c r="AA977" s="82"/>
      <c r="AB977" s="87"/>
      <c r="AC977" s="37"/>
    </row>
    <row r="978" customFormat="false" ht="15" hidden="false" customHeight="false" outlineLevel="0" collapsed="false">
      <c r="N978" s="37"/>
      <c r="O978" s="37"/>
      <c r="P978" s="37"/>
      <c r="Q978" s="37"/>
      <c r="R978" s="37"/>
      <c r="S978" s="37"/>
      <c r="T978" s="37"/>
      <c r="U978" s="81"/>
      <c r="V978" s="37"/>
      <c r="W978" s="37"/>
      <c r="X978" s="37"/>
      <c r="Y978" s="37"/>
      <c r="Z978" s="37"/>
      <c r="AA978" s="82"/>
      <c r="AB978" s="87"/>
      <c r="AC978" s="37"/>
    </row>
    <row r="979" customFormat="false" ht="15" hidden="false" customHeight="false" outlineLevel="0" collapsed="false">
      <c r="N979" s="37"/>
      <c r="O979" s="37"/>
      <c r="P979" s="37"/>
      <c r="Q979" s="37"/>
      <c r="R979" s="37"/>
      <c r="S979" s="37"/>
      <c r="T979" s="37"/>
      <c r="U979" s="81"/>
      <c r="V979" s="37"/>
      <c r="W979" s="37"/>
      <c r="X979" s="37"/>
      <c r="Y979" s="37"/>
      <c r="Z979" s="37"/>
      <c r="AA979" s="82"/>
      <c r="AB979" s="87"/>
      <c r="AC979" s="37"/>
    </row>
    <row r="980" customFormat="false" ht="15" hidden="false" customHeight="false" outlineLevel="0" collapsed="false">
      <c r="N980" s="37"/>
      <c r="O980" s="37"/>
      <c r="P980" s="37"/>
      <c r="Q980" s="37"/>
      <c r="R980" s="37"/>
      <c r="S980" s="37"/>
      <c r="T980" s="37"/>
      <c r="U980" s="81"/>
      <c r="V980" s="37"/>
      <c r="W980" s="37"/>
      <c r="X980" s="37"/>
      <c r="Y980" s="37"/>
      <c r="Z980" s="37"/>
      <c r="AA980" s="82"/>
      <c r="AB980" s="87"/>
      <c r="AC980" s="37"/>
    </row>
    <row r="981" customFormat="false" ht="15" hidden="false" customHeight="false" outlineLevel="0" collapsed="false">
      <c r="N981" s="37"/>
      <c r="O981" s="37"/>
      <c r="P981" s="37"/>
      <c r="Q981" s="37"/>
      <c r="R981" s="37"/>
      <c r="S981" s="37"/>
      <c r="T981" s="37"/>
      <c r="U981" s="81"/>
      <c r="V981" s="37"/>
      <c r="W981" s="37"/>
      <c r="X981" s="37"/>
      <c r="Y981" s="37"/>
      <c r="Z981" s="37"/>
      <c r="AA981" s="82"/>
      <c r="AB981" s="87"/>
      <c r="AC981" s="37"/>
    </row>
    <row r="982" customFormat="false" ht="15" hidden="false" customHeight="false" outlineLevel="0" collapsed="false">
      <c r="N982" s="37"/>
      <c r="O982" s="37"/>
      <c r="P982" s="37"/>
      <c r="Q982" s="37"/>
      <c r="R982" s="37"/>
      <c r="S982" s="37"/>
      <c r="T982" s="37"/>
      <c r="U982" s="81"/>
      <c r="V982" s="37"/>
      <c r="W982" s="37"/>
      <c r="X982" s="37"/>
      <c r="Y982" s="37"/>
      <c r="Z982" s="37"/>
      <c r="AA982" s="82"/>
      <c r="AB982" s="87"/>
      <c r="AC982" s="37"/>
    </row>
    <row r="983" customFormat="false" ht="15" hidden="false" customHeight="false" outlineLevel="0" collapsed="false">
      <c r="N983" s="37"/>
      <c r="O983" s="37"/>
      <c r="P983" s="37"/>
      <c r="Q983" s="37"/>
      <c r="R983" s="37"/>
      <c r="S983" s="37"/>
      <c r="T983" s="37"/>
      <c r="U983" s="81"/>
      <c r="V983" s="37"/>
      <c r="W983" s="37"/>
      <c r="X983" s="37"/>
      <c r="Y983" s="37"/>
      <c r="Z983" s="37"/>
      <c r="AA983" s="82"/>
      <c r="AB983" s="87"/>
      <c r="AC983" s="37"/>
    </row>
    <row r="984" customFormat="false" ht="15" hidden="false" customHeight="false" outlineLevel="0" collapsed="false">
      <c r="N984" s="37"/>
      <c r="O984" s="37"/>
      <c r="P984" s="37"/>
      <c r="Q984" s="37"/>
      <c r="R984" s="37"/>
      <c r="S984" s="37"/>
      <c r="T984" s="37"/>
      <c r="U984" s="81"/>
      <c r="V984" s="37"/>
      <c r="W984" s="37"/>
      <c r="X984" s="37"/>
      <c r="Y984" s="37"/>
      <c r="Z984" s="37"/>
      <c r="AA984" s="82"/>
      <c r="AB984" s="87"/>
      <c r="AC984" s="37"/>
    </row>
    <row r="985" customFormat="false" ht="15" hidden="false" customHeight="false" outlineLevel="0" collapsed="false">
      <c r="N985" s="37"/>
      <c r="O985" s="37"/>
      <c r="P985" s="37"/>
      <c r="Q985" s="37"/>
      <c r="R985" s="37"/>
      <c r="S985" s="37"/>
      <c r="T985" s="37"/>
      <c r="U985" s="81"/>
      <c r="V985" s="37"/>
      <c r="W985" s="37"/>
      <c r="X985" s="37"/>
      <c r="Y985" s="37"/>
      <c r="Z985" s="37"/>
      <c r="AA985" s="82"/>
      <c r="AB985" s="87"/>
      <c r="AC985" s="37"/>
    </row>
    <row r="986" customFormat="false" ht="15" hidden="false" customHeight="false" outlineLevel="0" collapsed="false">
      <c r="N986" s="37"/>
      <c r="O986" s="37"/>
      <c r="P986" s="37"/>
      <c r="Q986" s="37"/>
      <c r="R986" s="37"/>
      <c r="S986" s="37"/>
      <c r="T986" s="37"/>
      <c r="U986" s="81"/>
      <c r="V986" s="37"/>
      <c r="W986" s="37"/>
      <c r="X986" s="37"/>
      <c r="Y986" s="37"/>
      <c r="Z986" s="37"/>
      <c r="AA986" s="82"/>
      <c r="AB986" s="87"/>
      <c r="AC986" s="37"/>
    </row>
    <row r="987" customFormat="false" ht="15" hidden="false" customHeight="false" outlineLevel="0" collapsed="false">
      <c r="N987" s="37"/>
      <c r="O987" s="37"/>
      <c r="P987" s="37"/>
      <c r="Q987" s="37"/>
      <c r="R987" s="37"/>
      <c r="S987" s="37"/>
      <c r="T987" s="37"/>
      <c r="U987" s="81"/>
      <c r="V987" s="37"/>
      <c r="W987" s="37"/>
      <c r="X987" s="37"/>
      <c r="Y987" s="37"/>
      <c r="Z987" s="37"/>
      <c r="AA987" s="82"/>
      <c r="AB987" s="87"/>
      <c r="AC987" s="37"/>
    </row>
    <row r="988" customFormat="false" ht="15" hidden="false" customHeight="false" outlineLevel="0" collapsed="false">
      <c r="N988" s="37"/>
      <c r="O988" s="37"/>
      <c r="P988" s="37"/>
      <c r="Q988" s="37"/>
      <c r="R988" s="37"/>
      <c r="S988" s="37"/>
      <c r="T988" s="37"/>
      <c r="U988" s="81"/>
      <c r="V988" s="37"/>
      <c r="W988" s="37"/>
      <c r="X988" s="37"/>
      <c r="Y988" s="37"/>
      <c r="Z988" s="37"/>
      <c r="AA988" s="82"/>
      <c r="AB988" s="87"/>
      <c r="AC988" s="37"/>
    </row>
    <row r="989" customFormat="false" ht="15" hidden="false" customHeight="false" outlineLevel="0" collapsed="false">
      <c r="N989" s="37"/>
      <c r="O989" s="37"/>
      <c r="P989" s="37"/>
      <c r="Q989" s="37"/>
      <c r="R989" s="37"/>
      <c r="S989" s="37"/>
      <c r="T989" s="37"/>
      <c r="U989" s="81"/>
      <c r="V989" s="37"/>
      <c r="W989" s="37"/>
      <c r="X989" s="37"/>
      <c r="Y989" s="37"/>
      <c r="Z989" s="37"/>
      <c r="AA989" s="82"/>
      <c r="AB989" s="87"/>
      <c r="AC989" s="37"/>
    </row>
    <row r="990" customFormat="false" ht="15" hidden="false" customHeight="false" outlineLevel="0" collapsed="false">
      <c r="N990" s="37"/>
      <c r="O990" s="37"/>
      <c r="P990" s="37"/>
      <c r="Q990" s="37"/>
      <c r="R990" s="37"/>
      <c r="S990" s="37"/>
      <c r="T990" s="37"/>
      <c r="U990" s="81"/>
      <c r="V990" s="37"/>
      <c r="W990" s="37"/>
      <c r="X990" s="37"/>
      <c r="Y990" s="37"/>
      <c r="Z990" s="37"/>
      <c r="AA990" s="82"/>
      <c r="AB990" s="87"/>
      <c r="AC990" s="37"/>
    </row>
    <row r="991" customFormat="false" ht="15" hidden="false" customHeight="false" outlineLevel="0" collapsed="false">
      <c r="N991" s="37"/>
      <c r="O991" s="37"/>
      <c r="P991" s="37"/>
      <c r="Q991" s="37"/>
      <c r="R991" s="37"/>
      <c r="S991" s="37"/>
      <c r="T991" s="37"/>
      <c r="U991" s="81"/>
      <c r="V991" s="37"/>
      <c r="W991" s="37"/>
      <c r="X991" s="37"/>
      <c r="Y991" s="37"/>
      <c r="Z991" s="37"/>
      <c r="AA991" s="82"/>
      <c r="AB991" s="87"/>
      <c r="AC991" s="37"/>
    </row>
    <row r="992" customFormat="false" ht="15" hidden="false" customHeight="false" outlineLevel="0" collapsed="false">
      <c r="N992" s="37"/>
      <c r="O992" s="37"/>
      <c r="P992" s="37"/>
      <c r="Q992" s="37"/>
      <c r="R992" s="37"/>
      <c r="S992" s="37"/>
      <c r="T992" s="37"/>
      <c r="U992" s="81"/>
      <c r="V992" s="37"/>
      <c r="W992" s="37"/>
      <c r="X992" s="37"/>
      <c r="Y992" s="37"/>
      <c r="Z992" s="37"/>
      <c r="AA992" s="82"/>
      <c r="AB992" s="87"/>
      <c r="AC992" s="37"/>
    </row>
    <row r="993" customFormat="false" ht="15" hidden="false" customHeight="false" outlineLevel="0" collapsed="false">
      <c r="N993" s="37"/>
      <c r="O993" s="37"/>
      <c r="P993" s="37"/>
      <c r="Q993" s="37"/>
      <c r="R993" s="37"/>
      <c r="S993" s="37"/>
      <c r="T993" s="37"/>
      <c r="U993" s="81"/>
      <c r="V993" s="37"/>
      <c r="W993" s="37"/>
      <c r="X993" s="37"/>
      <c r="Y993" s="37"/>
      <c r="Z993" s="37"/>
      <c r="AA993" s="82"/>
      <c r="AB993" s="87"/>
      <c r="AC993" s="37"/>
    </row>
    <row r="994" customFormat="false" ht="15" hidden="false" customHeight="false" outlineLevel="0" collapsed="false">
      <c r="N994" s="37"/>
      <c r="O994" s="37"/>
      <c r="P994" s="37"/>
      <c r="Q994" s="37"/>
      <c r="R994" s="37"/>
      <c r="S994" s="37"/>
      <c r="T994" s="37"/>
      <c r="U994" s="81"/>
      <c r="V994" s="37"/>
      <c r="W994" s="37"/>
      <c r="X994" s="37"/>
      <c r="Y994" s="37"/>
      <c r="Z994" s="37"/>
      <c r="AA994" s="82"/>
      <c r="AB994" s="87"/>
      <c r="AC994" s="37"/>
    </row>
    <row r="995" customFormat="false" ht="15" hidden="false" customHeight="false" outlineLevel="0" collapsed="false">
      <c r="N995" s="37"/>
      <c r="O995" s="37"/>
      <c r="P995" s="37"/>
      <c r="Q995" s="37"/>
      <c r="R995" s="37"/>
      <c r="S995" s="37"/>
      <c r="T995" s="37"/>
      <c r="U995" s="81"/>
      <c r="V995" s="37"/>
      <c r="W995" s="37"/>
      <c r="X995" s="37"/>
      <c r="Y995" s="37"/>
      <c r="Z995" s="37"/>
      <c r="AA995" s="82"/>
      <c r="AB995" s="87"/>
      <c r="AC995" s="37"/>
    </row>
    <row r="996" customFormat="false" ht="15" hidden="false" customHeight="false" outlineLevel="0" collapsed="false">
      <c r="N996" s="37"/>
      <c r="O996" s="37"/>
      <c r="P996" s="37"/>
      <c r="Q996" s="37"/>
      <c r="R996" s="37"/>
      <c r="S996" s="37"/>
      <c r="T996" s="37"/>
      <c r="U996" s="81"/>
      <c r="V996" s="37"/>
      <c r="W996" s="37"/>
      <c r="X996" s="37"/>
      <c r="Y996" s="37"/>
      <c r="Z996" s="37"/>
      <c r="AA996" s="82"/>
      <c r="AB996" s="87"/>
      <c r="AC996" s="37"/>
    </row>
    <row r="997" customFormat="false" ht="15" hidden="false" customHeight="false" outlineLevel="0" collapsed="false">
      <c r="N997" s="37"/>
      <c r="O997" s="37"/>
      <c r="P997" s="37"/>
      <c r="Q997" s="37"/>
      <c r="R997" s="37"/>
      <c r="S997" s="37"/>
      <c r="T997" s="37"/>
      <c r="U997" s="81"/>
      <c r="V997" s="37"/>
      <c r="W997" s="37"/>
      <c r="X997" s="37"/>
      <c r="Y997" s="37"/>
      <c r="Z997" s="37"/>
      <c r="AA997" s="82"/>
      <c r="AB997" s="87"/>
      <c r="AC997" s="37"/>
    </row>
    <row r="998" customFormat="false" ht="15" hidden="false" customHeight="false" outlineLevel="0" collapsed="false">
      <c r="N998" s="37"/>
      <c r="O998" s="37"/>
      <c r="P998" s="37"/>
      <c r="Q998" s="37"/>
      <c r="R998" s="37"/>
      <c r="S998" s="37"/>
      <c r="T998" s="37"/>
      <c r="U998" s="81"/>
      <c r="V998" s="37"/>
      <c r="W998" s="37"/>
      <c r="X998" s="37"/>
      <c r="Y998" s="37"/>
      <c r="Z998" s="37"/>
      <c r="AA998" s="82"/>
      <c r="AB998" s="87"/>
      <c r="AC998" s="37"/>
    </row>
    <row r="999" customFormat="false" ht="15" hidden="false" customHeight="false" outlineLevel="0" collapsed="false">
      <c r="N999" s="37"/>
      <c r="O999" s="37"/>
      <c r="P999" s="37"/>
      <c r="Q999" s="37"/>
      <c r="R999" s="37"/>
      <c r="S999" s="37"/>
      <c r="T999" s="37"/>
      <c r="U999" s="81"/>
      <c r="V999" s="37"/>
      <c r="W999" s="37"/>
      <c r="X999" s="37"/>
      <c r="Y999" s="37"/>
      <c r="Z999" s="37"/>
      <c r="AA999" s="82"/>
      <c r="AB999" s="87"/>
      <c r="AC999" s="37"/>
    </row>
    <row r="1000" customFormat="false" ht="15" hidden="false" customHeight="false" outlineLevel="0" collapsed="false">
      <c r="N1000" s="37"/>
      <c r="O1000" s="37"/>
      <c r="P1000" s="37"/>
      <c r="Q1000" s="37"/>
      <c r="R1000" s="37"/>
      <c r="S1000" s="37"/>
      <c r="T1000" s="37"/>
      <c r="U1000" s="81"/>
      <c r="V1000" s="37"/>
      <c r="W1000" s="37"/>
      <c r="X1000" s="37"/>
      <c r="Y1000" s="37"/>
      <c r="Z1000" s="37"/>
      <c r="AA1000" s="82"/>
      <c r="AB1000" s="87"/>
      <c r="AC1000" s="37"/>
    </row>
    <row r="1001" customFormat="false" ht="15" hidden="false" customHeight="false" outlineLevel="0" collapsed="false">
      <c r="N1001" s="37"/>
      <c r="O1001" s="37"/>
      <c r="P1001" s="37"/>
      <c r="Q1001" s="37"/>
      <c r="R1001" s="37"/>
      <c r="S1001" s="37"/>
      <c r="T1001" s="37"/>
      <c r="U1001" s="81"/>
      <c r="V1001" s="37"/>
      <c r="W1001" s="37"/>
      <c r="X1001" s="37"/>
      <c r="Y1001" s="37"/>
      <c r="Z1001" s="37"/>
      <c r="AA1001" s="82"/>
      <c r="AB1001" s="87"/>
      <c r="AC1001" s="37"/>
    </row>
    <row r="1002" customFormat="false" ht="15" hidden="false" customHeight="false" outlineLevel="0" collapsed="false">
      <c r="N1002" s="37"/>
      <c r="O1002" s="37"/>
      <c r="P1002" s="37"/>
      <c r="Q1002" s="37"/>
      <c r="R1002" s="37"/>
      <c r="S1002" s="37"/>
      <c r="T1002" s="37"/>
      <c r="U1002" s="81"/>
      <c r="V1002" s="37"/>
      <c r="W1002" s="37"/>
      <c r="X1002" s="37"/>
      <c r="Y1002" s="37"/>
      <c r="Z1002" s="37"/>
      <c r="AA1002" s="82"/>
      <c r="AB1002" s="87"/>
      <c r="AC1002" s="37"/>
    </row>
    <row r="1003" customFormat="false" ht="15" hidden="false" customHeight="false" outlineLevel="0" collapsed="false">
      <c r="N1003" s="37"/>
      <c r="O1003" s="37"/>
      <c r="P1003" s="37"/>
      <c r="Q1003" s="37"/>
      <c r="R1003" s="37"/>
      <c r="S1003" s="37"/>
      <c r="T1003" s="37"/>
      <c r="U1003" s="81"/>
      <c r="V1003" s="37"/>
      <c r="W1003" s="37"/>
      <c r="X1003" s="37"/>
      <c r="Y1003" s="37"/>
      <c r="Z1003" s="37"/>
      <c r="AA1003" s="82"/>
      <c r="AB1003" s="87"/>
      <c r="AC1003" s="37"/>
    </row>
    <row r="1004" customFormat="false" ht="15" hidden="false" customHeight="false" outlineLevel="0" collapsed="false">
      <c r="N1004" s="37"/>
      <c r="O1004" s="37"/>
      <c r="P1004" s="37"/>
      <c r="Q1004" s="37"/>
      <c r="R1004" s="37"/>
      <c r="S1004" s="37"/>
      <c r="T1004" s="37"/>
      <c r="U1004" s="81"/>
      <c r="V1004" s="37"/>
      <c r="W1004" s="37"/>
      <c r="X1004" s="37"/>
      <c r="Y1004" s="37"/>
      <c r="Z1004" s="37"/>
      <c r="AA1004" s="82"/>
      <c r="AB1004" s="87"/>
      <c r="AC1004" s="37"/>
    </row>
    <row r="1005" customFormat="false" ht="15" hidden="false" customHeight="false" outlineLevel="0" collapsed="false">
      <c r="N1005" s="37"/>
      <c r="O1005" s="37"/>
      <c r="P1005" s="37"/>
      <c r="Q1005" s="37"/>
      <c r="R1005" s="37"/>
      <c r="S1005" s="37"/>
      <c r="T1005" s="37"/>
      <c r="U1005" s="81"/>
      <c r="V1005" s="37"/>
      <c r="W1005" s="37"/>
      <c r="X1005" s="37"/>
      <c r="Y1005" s="37"/>
      <c r="Z1005" s="37"/>
      <c r="AA1005" s="82"/>
      <c r="AB1005" s="87"/>
      <c r="AC1005" s="37"/>
    </row>
    <row r="1006" customFormat="false" ht="15" hidden="false" customHeight="false" outlineLevel="0" collapsed="false">
      <c r="N1006" s="37"/>
      <c r="O1006" s="37"/>
      <c r="P1006" s="37"/>
      <c r="Q1006" s="37"/>
      <c r="R1006" s="37"/>
      <c r="S1006" s="37"/>
      <c r="T1006" s="37"/>
      <c r="U1006" s="81"/>
      <c r="V1006" s="37"/>
      <c r="W1006" s="37"/>
      <c r="X1006" s="37"/>
      <c r="Y1006" s="37"/>
      <c r="Z1006" s="37"/>
      <c r="AA1006" s="82"/>
      <c r="AB1006" s="87"/>
      <c r="AC1006" s="37"/>
    </row>
    <row r="1007" customFormat="false" ht="15" hidden="false" customHeight="false" outlineLevel="0" collapsed="false">
      <c r="N1007" s="37"/>
      <c r="O1007" s="37"/>
      <c r="P1007" s="37"/>
      <c r="Q1007" s="37"/>
      <c r="R1007" s="37"/>
      <c r="S1007" s="37"/>
      <c r="T1007" s="37"/>
      <c r="U1007" s="81"/>
      <c r="V1007" s="37"/>
      <c r="W1007" s="37"/>
      <c r="X1007" s="37"/>
      <c r="Y1007" s="37"/>
      <c r="Z1007" s="37"/>
      <c r="AA1007" s="82"/>
      <c r="AB1007" s="87"/>
      <c r="AC1007" s="37"/>
    </row>
    <row r="1008" customFormat="false" ht="15" hidden="false" customHeight="false" outlineLevel="0" collapsed="false">
      <c r="N1008" s="37"/>
      <c r="O1008" s="37"/>
      <c r="P1008" s="37"/>
      <c r="Q1008" s="37"/>
      <c r="R1008" s="37"/>
      <c r="S1008" s="37"/>
      <c r="T1008" s="37"/>
      <c r="U1008" s="81"/>
      <c r="V1008" s="37"/>
      <c r="W1008" s="37"/>
      <c r="X1008" s="37"/>
      <c r="Y1008" s="37"/>
      <c r="Z1008" s="37"/>
      <c r="AA1008" s="82"/>
      <c r="AB1008" s="87"/>
      <c r="AC1008" s="37"/>
    </row>
    <row r="1009" customFormat="false" ht="15" hidden="false" customHeight="false" outlineLevel="0" collapsed="false">
      <c r="N1009" s="37"/>
      <c r="O1009" s="37"/>
      <c r="P1009" s="37"/>
      <c r="Q1009" s="37"/>
      <c r="R1009" s="37"/>
      <c r="S1009" s="37"/>
      <c r="T1009" s="37"/>
      <c r="U1009" s="81"/>
      <c r="V1009" s="37"/>
      <c r="W1009" s="37"/>
      <c r="X1009" s="37"/>
      <c r="Y1009" s="37"/>
      <c r="Z1009" s="37"/>
      <c r="AA1009" s="82"/>
      <c r="AB1009" s="87"/>
      <c r="AC1009" s="37"/>
    </row>
    <row r="1010" customFormat="false" ht="15" hidden="false" customHeight="false" outlineLevel="0" collapsed="false">
      <c r="N1010" s="37"/>
      <c r="O1010" s="37"/>
      <c r="P1010" s="37"/>
      <c r="Q1010" s="37"/>
      <c r="R1010" s="37"/>
      <c r="S1010" s="37"/>
      <c r="T1010" s="37"/>
      <c r="U1010" s="81"/>
      <c r="V1010" s="37"/>
      <c r="W1010" s="37"/>
      <c r="X1010" s="37"/>
      <c r="Y1010" s="37"/>
      <c r="Z1010" s="37"/>
      <c r="AA1010" s="82"/>
      <c r="AB1010" s="87"/>
      <c r="AC1010" s="37"/>
    </row>
    <row r="1011" customFormat="false" ht="15" hidden="false" customHeight="false" outlineLevel="0" collapsed="false">
      <c r="N1011" s="37"/>
      <c r="O1011" s="37"/>
      <c r="P1011" s="37"/>
      <c r="Q1011" s="37"/>
      <c r="R1011" s="37"/>
      <c r="S1011" s="37"/>
      <c r="T1011" s="37"/>
      <c r="U1011" s="81"/>
      <c r="V1011" s="37"/>
      <c r="W1011" s="37"/>
      <c r="X1011" s="37"/>
      <c r="Y1011" s="37"/>
      <c r="Z1011" s="37"/>
      <c r="AA1011" s="82"/>
      <c r="AB1011" s="87"/>
      <c r="AC1011" s="37"/>
    </row>
    <row r="1012" customFormat="false" ht="15" hidden="false" customHeight="false" outlineLevel="0" collapsed="false">
      <c r="N1012" s="37"/>
      <c r="O1012" s="37"/>
      <c r="P1012" s="37"/>
      <c r="Q1012" s="37"/>
      <c r="R1012" s="37"/>
      <c r="S1012" s="37"/>
      <c r="T1012" s="37"/>
      <c r="U1012" s="81"/>
      <c r="V1012" s="37"/>
      <c r="W1012" s="37"/>
      <c r="X1012" s="37"/>
      <c r="Y1012" s="37"/>
      <c r="Z1012" s="37"/>
      <c r="AA1012" s="82"/>
      <c r="AB1012" s="87"/>
      <c r="AC1012" s="37"/>
    </row>
    <row r="1013" customFormat="false" ht="15" hidden="false" customHeight="false" outlineLevel="0" collapsed="false">
      <c r="N1013" s="37"/>
      <c r="O1013" s="37"/>
      <c r="P1013" s="37"/>
      <c r="Q1013" s="37"/>
      <c r="R1013" s="37"/>
      <c r="S1013" s="37"/>
      <c r="T1013" s="37"/>
      <c r="U1013" s="81"/>
      <c r="V1013" s="37"/>
      <c r="W1013" s="37"/>
      <c r="X1013" s="37"/>
      <c r="Y1013" s="37"/>
      <c r="Z1013" s="37"/>
      <c r="AA1013" s="82"/>
      <c r="AB1013" s="87"/>
      <c r="AC1013" s="37"/>
    </row>
    <row r="1014" customFormat="false" ht="15" hidden="false" customHeight="false" outlineLevel="0" collapsed="false">
      <c r="N1014" s="37"/>
      <c r="O1014" s="37"/>
      <c r="P1014" s="37"/>
      <c r="Q1014" s="37"/>
      <c r="R1014" s="37"/>
      <c r="S1014" s="37"/>
      <c r="T1014" s="37"/>
      <c r="U1014" s="81"/>
      <c r="V1014" s="37"/>
      <c r="W1014" s="37"/>
      <c r="X1014" s="37"/>
      <c r="Y1014" s="37"/>
      <c r="Z1014" s="37"/>
      <c r="AA1014" s="82"/>
      <c r="AB1014" s="87"/>
      <c r="AC1014" s="37"/>
    </row>
    <row r="1015" customFormat="false" ht="15" hidden="false" customHeight="false" outlineLevel="0" collapsed="false">
      <c r="N1015" s="37"/>
      <c r="O1015" s="37"/>
      <c r="P1015" s="37"/>
      <c r="Q1015" s="37"/>
      <c r="R1015" s="37"/>
      <c r="S1015" s="37"/>
      <c r="T1015" s="37"/>
      <c r="U1015" s="81"/>
      <c r="V1015" s="37"/>
      <c r="W1015" s="37"/>
      <c r="X1015" s="37"/>
      <c r="Y1015" s="37"/>
      <c r="Z1015" s="37"/>
      <c r="AA1015" s="82"/>
      <c r="AB1015" s="87"/>
      <c r="AC1015" s="37"/>
    </row>
    <row r="1016" customFormat="false" ht="15" hidden="false" customHeight="false" outlineLevel="0" collapsed="false">
      <c r="N1016" s="37"/>
      <c r="O1016" s="37"/>
      <c r="P1016" s="37"/>
      <c r="Q1016" s="37"/>
      <c r="R1016" s="37"/>
      <c r="S1016" s="37"/>
      <c r="T1016" s="37"/>
      <c r="U1016" s="81"/>
      <c r="V1016" s="37"/>
      <c r="W1016" s="37"/>
      <c r="X1016" s="37"/>
      <c r="Y1016" s="37"/>
      <c r="Z1016" s="37"/>
      <c r="AA1016" s="82"/>
      <c r="AB1016" s="87"/>
      <c r="AC1016" s="37"/>
    </row>
    <row r="1017" customFormat="false" ht="15" hidden="false" customHeight="false" outlineLevel="0" collapsed="false">
      <c r="N1017" s="37"/>
      <c r="O1017" s="37"/>
      <c r="P1017" s="37"/>
      <c r="Q1017" s="37"/>
      <c r="R1017" s="37"/>
      <c r="S1017" s="37"/>
      <c r="T1017" s="37"/>
      <c r="U1017" s="81"/>
      <c r="V1017" s="37"/>
      <c r="W1017" s="37"/>
      <c r="X1017" s="37"/>
      <c r="Y1017" s="37"/>
      <c r="Z1017" s="37"/>
      <c r="AA1017" s="82"/>
      <c r="AB1017" s="87"/>
      <c r="AC1017" s="37"/>
    </row>
    <row r="1018" customFormat="false" ht="15" hidden="false" customHeight="false" outlineLevel="0" collapsed="false">
      <c r="N1018" s="37"/>
      <c r="O1018" s="37"/>
      <c r="P1018" s="37"/>
      <c r="Q1018" s="37"/>
      <c r="R1018" s="37"/>
      <c r="S1018" s="37"/>
      <c r="T1018" s="37"/>
      <c r="U1018" s="81"/>
      <c r="V1018" s="37"/>
      <c r="W1018" s="37"/>
      <c r="X1018" s="37"/>
      <c r="Y1018" s="37"/>
      <c r="Z1018" s="37"/>
      <c r="AA1018" s="82"/>
      <c r="AB1018" s="87"/>
      <c r="AC1018" s="37"/>
    </row>
    <row r="1019" customFormat="false" ht="15" hidden="false" customHeight="false" outlineLevel="0" collapsed="false">
      <c r="N1019" s="37"/>
      <c r="O1019" s="37"/>
      <c r="P1019" s="37"/>
      <c r="Q1019" s="37"/>
      <c r="R1019" s="37"/>
      <c r="S1019" s="37"/>
      <c r="T1019" s="37"/>
      <c r="U1019" s="81"/>
      <c r="V1019" s="37"/>
      <c r="W1019" s="37"/>
      <c r="X1019" s="37"/>
      <c r="Y1019" s="37"/>
      <c r="Z1019" s="37"/>
      <c r="AA1019" s="82"/>
      <c r="AB1019" s="87"/>
      <c r="AC1019" s="37"/>
    </row>
    <row r="1020" customFormat="false" ht="15" hidden="false" customHeight="false" outlineLevel="0" collapsed="false">
      <c r="N1020" s="37"/>
      <c r="O1020" s="37"/>
      <c r="P1020" s="37"/>
      <c r="Q1020" s="37"/>
      <c r="R1020" s="37"/>
      <c r="S1020" s="37"/>
      <c r="T1020" s="37"/>
      <c r="U1020" s="81"/>
      <c r="V1020" s="37"/>
      <c r="W1020" s="37"/>
      <c r="X1020" s="37"/>
      <c r="Y1020" s="37"/>
      <c r="Z1020" s="37"/>
      <c r="AA1020" s="82"/>
      <c r="AB1020" s="87"/>
      <c r="AC1020" s="37"/>
    </row>
    <row r="1021" customFormat="false" ht="15" hidden="false" customHeight="false" outlineLevel="0" collapsed="false">
      <c r="N1021" s="37"/>
      <c r="O1021" s="37"/>
      <c r="P1021" s="37"/>
      <c r="Q1021" s="37"/>
      <c r="R1021" s="37"/>
      <c r="S1021" s="37"/>
      <c r="T1021" s="37"/>
      <c r="U1021" s="81"/>
      <c r="V1021" s="37"/>
      <c r="W1021" s="37"/>
      <c r="X1021" s="37"/>
      <c r="Y1021" s="37"/>
      <c r="Z1021" s="37"/>
      <c r="AA1021" s="82"/>
      <c r="AB1021" s="87"/>
      <c r="AC1021" s="37"/>
    </row>
    <row r="1022" customFormat="false" ht="15" hidden="false" customHeight="false" outlineLevel="0" collapsed="false">
      <c r="N1022" s="37"/>
      <c r="O1022" s="37"/>
      <c r="P1022" s="37"/>
      <c r="Q1022" s="37"/>
      <c r="R1022" s="37"/>
      <c r="S1022" s="37"/>
      <c r="T1022" s="37"/>
      <c r="U1022" s="81"/>
      <c r="V1022" s="37"/>
      <c r="W1022" s="37"/>
      <c r="X1022" s="37"/>
      <c r="Y1022" s="37"/>
      <c r="Z1022" s="37"/>
      <c r="AA1022" s="82"/>
      <c r="AB1022" s="87"/>
      <c r="AC1022" s="37"/>
    </row>
    <row r="1023" customFormat="false" ht="15" hidden="false" customHeight="false" outlineLevel="0" collapsed="false">
      <c r="N1023" s="37"/>
      <c r="O1023" s="37"/>
      <c r="P1023" s="37"/>
      <c r="Q1023" s="37"/>
      <c r="R1023" s="37"/>
      <c r="S1023" s="37"/>
      <c r="T1023" s="37"/>
      <c r="U1023" s="81"/>
      <c r="V1023" s="37"/>
      <c r="W1023" s="37"/>
      <c r="X1023" s="37"/>
      <c r="Y1023" s="37"/>
      <c r="Z1023" s="37"/>
      <c r="AA1023" s="82"/>
      <c r="AB1023" s="87"/>
      <c r="AC1023" s="37"/>
    </row>
    <row r="1024" customFormat="false" ht="15" hidden="false" customHeight="false" outlineLevel="0" collapsed="false">
      <c r="N1024" s="37"/>
      <c r="O1024" s="37"/>
      <c r="P1024" s="37"/>
      <c r="Q1024" s="37"/>
      <c r="R1024" s="37"/>
      <c r="S1024" s="37"/>
      <c r="T1024" s="37"/>
      <c r="U1024" s="81"/>
      <c r="V1024" s="37"/>
      <c r="W1024" s="37"/>
      <c r="X1024" s="37"/>
      <c r="Y1024" s="37"/>
      <c r="Z1024" s="37"/>
      <c r="AA1024" s="82"/>
      <c r="AB1024" s="87"/>
      <c r="AC1024" s="37"/>
    </row>
    <row r="1025" customFormat="false" ht="15" hidden="false" customHeight="false" outlineLevel="0" collapsed="false">
      <c r="N1025" s="37"/>
      <c r="O1025" s="37"/>
      <c r="P1025" s="37"/>
      <c r="Q1025" s="37"/>
      <c r="R1025" s="37"/>
      <c r="S1025" s="37"/>
      <c r="T1025" s="37"/>
      <c r="U1025" s="81"/>
      <c r="V1025" s="37"/>
      <c r="W1025" s="37"/>
      <c r="X1025" s="37"/>
      <c r="Y1025" s="37"/>
      <c r="Z1025" s="37"/>
      <c r="AA1025" s="82"/>
      <c r="AB1025" s="87"/>
      <c r="AC1025" s="37"/>
    </row>
    <row r="1026" customFormat="false" ht="15" hidden="false" customHeight="false" outlineLevel="0" collapsed="false">
      <c r="N1026" s="37"/>
      <c r="O1026" s="37"/>
      <c r="P1026" s="37"/>
      <c r="Q1026" s="37"/>
      <c r="R1026" s="37"/>
      <c r="S1026" s="37"/>
      <c r="T1026" s="37"/>
      <c r="U1026" s="81"/>
      <c r="V1026" s="37"/>
      <c r="W1026" s="37"/>
      <c r="X1026" s="37"/>
      <c r="Y1026" s="37"/>
      <c r="Z1026" s="37"/>
      <c r="AA1026" s="82"/>
      <c r="AB1026" s="87"/>
      <c r="AC1026" s="37"/>
    </row>
    <row r="1027" customFormat="false" ht="15" hidden="false" customHeight="false" outlineLevel="0" collapsed="false">
      <c r="N1027" s="37"/>
      <c r="O1027" s="37"/>
      <c r="P1027" s="37"/>
      <c r="Q1027" s="37"/>
      <c r="R1027" s="37"/>
      <c r="S1027" s="37"/>
      <c r="T1027" s="37"/>
      <c r="U1027" s="81"/>
      <c r="V1027" s="37"/>
      <c r="W1027" s="37"/>
      <c r="X1027" s="37"/>
      <c r="Y1027" s="37"/>
      <c r="Z1027" s="37"/>
      <c r="AA1027" s="82"/>
      <c r="AB1027" s="87"/>
      <c r="AC1027" s="37"/>
    </row>
    <row r="1028" customFormat="false" ht="15" hidden="false" customHeight="false" outlineLevel="0" collapsed="false">
      <c r="N1028" s="37"/>
      <c r="O1028" s="37"/>
      <c r="P1028" s="37"/>
      <c r="Q1028" s="37"/>
      <c r="R1028" s="37"/>
      <c r="S1028" s="37"/>
      <c r="T1028" s="37"/>
      <c r="U1028" s="81"/>
      <c r="V1028" s="37"/>
      <c r="W1028" s="37"/>
      <c r="X1028" s="37"/>
      <c r="Y1028" s="37"/>
      <c r="Z1028" s="37"/>
      <c r="AA1028" s="82"/>
      <c r="AB1028" s="87"/>
      <c r="AC1028" s="37"/>
    </row>
    <row r="1029" customFormat="false" ht="15" hidden="false" customHeight="false" outlineLevel="0" collapsed="false">
      <c r="N1029" s="37"/>
      <c r="O1029" s="37"/>
      <c r="P1029" s="37"/>
      <c r="Q1029" s="37"/>
      <c r="R1029" s="37"/>
      <c r="S1029" s="37"/>
      <c r="T1029" s="37"/>
      <c r="U1029" s="81"/>
      <c r="V1029" s="37"/>
      <c r="W1029" s="37"/>
      <c r="X1029" s="37"/>
      <c r="Y1029" s="37"/>
      <c r="Z1029" s="37"/>
      <c r="AA1029" s="82"/>
      <c r="AB1029" s="87"/>
      <c r="AC1029" s="37"/>
    </row>
    <row r="1030" customFormat="false" ht="15" hidden="false" customHeight="false" outlineLevel="0" collapsed="false">
      <c r="N1030" s="37"/>
      <c r="O1030" s="37"/>
      <c r="P1030" s="37"/>
      <c r="Q1030" s="37"/>
      <c r="R1030" s="37"/>
      <c r="S1030" s="37"/>
      <c r="T1030" s="37"/>
      <c r="U1030" s="81"/>
      <c r="V1030" s="37"/>
      <c r="W1030" s="37"/>
      <c r="X1030" s="37"/>
      <c r="Y1030" s="37"/>
      <c r="Z1030" s="37"/>
      <c r="AA1030" s="82"/>
      <c r="AB1030" s="87"/>
      <c r="AC1030" s="37"/>
    </row>
    <row r="1031" customFormat="false" ht="15" hidden="false" customHeight="false" outlineLevel="0" collapsed="false">
      <c r="N1031" s="37"/>
      <c r="O1031" s="37"/>
      <c r="P1031" s="37"/>
      <c r="Q1031" s="37"/>
      <c r="R1031" s="37"/>
      <c r="S1031" s="37"/>
      <c r="T1031" s="37"/>
      <c r="U1031" s="81"/>
      <c r="V1031" s="37"/>
      <c r="W1031" s="37"/>
      <c r="X1031" s="37"/>
      <c r="Y1031" s="37"/>
      <c r="Z1031" s="37"/>
      <c r="AA1031" s="82"/>
      <c r="AB1031" s="87"/>
      <c r="AC1031" s="37"/>
    </row>
    <row r="1032" customFormat="false" ht="15" hidden="false" customHeight="false" outlineLevel="0" collapsed="false">
      <c r="N1032" s="37"/>
      <c r="O1032" s="37"/>
      <c r="P1032" s="37"/>
      <c r="Q1032" s="37"/>
      <c r="R1032" s="37"/>
      <c r="S1032" s="37"/>
      <c r="T1032" s="37"/>
      <c r="U1032" s="81"/>
      <c r="V1032" s="37"/>
      <c r="W1032" s="37"/>
      <c r="X1032" s="37"/>
      <c r="Y1032" s="37"/>
      <c r="Z1032" s="37"/>
      <c r="AA1032" s="82"/>
      <c r="AB1032" s="87"/>
      <c r="AC1032" s="37"/>
    </row>
    <row r="1033" customFormat="false" ht="15" hidden="false" customHeight="false" outlineLevel="0" collapsed="false">
      <c r="N1033" s="37"/>
      <c r="O1033" s="37"/>
      <c r="P1033" s="37"/>
      <c r="Q1033" s="37"/>
      <c r="R1033" s="37"/>
      <c r="S1033" s="37"/>
      <c r="T1033" s="37"/>
      <c r="U1033" s="81"/>
      <c r="V1033" s="37"/>
      <c r="W1033" s="37"/>
      <c r="X1033" s="37"/>
      <c r="Y1033" s="37"/>
      <c r="Z1033" s="37"/>
      <c r="AA1033" s="82"/>
      <c r="AB1033" s="87"/>
      <c r="AC1033" s="37"/>
    </row>
    <row r="1034" customFormat="false" ht="15" hidden="false" customHeight="false" outlineLevel="0" collapsed="false">
      <c r="N1034" s="37"/>
      <c r="O1034" s="37"/>
      <c r="P1034" s="37"/>
      <c r="Q1034" s="37"/>
      <c r="R1034" s="37"/>
      <c r="S1034" s="37"/>
      <c r="T1034" s="37"/>
      <c r="U1034" s="81"/>
      <c r="V1034" s="37"/>
      <c r="W1034" s="37"/>
      <c r="X1034" s="37"/>
      <c r="Y1034" s="37"/>
      <c r="Z1034" s="37"/>
      <c r="AA1034" s="82"/>
      <c r="AB1034" s="87"/>
      <c r="AC1034" s="37"/>
    </row>
    <row r="1035" customFormat="false" ht="15" hidden="false" customHeight="false" outlineLevel="0" collapsed="false">
      <c r="N1035" s="37"/>
      <c r="O1035" s="37"/>
      <c r="P1035" s="37"/>
      <c r="Q1035" s="37"/>
      <c r="R1035" s="37"/>
      <c r="S1035" s="37"/>
      <c r="T1035" s="37"/>
      <c r="U1035" s="81"/>
      <c r="V1035" s="37"/>
      <c r="W1035" s="37"/>
      <c r="X1035" s="37"/>
      <c r="Y1035" s="37"/>
      <c r="Z1035" s="37"/>
      <c r="AA1035" s="82"/>
      <c r="AB1035" s="87"/>
      <c r="AC1035" s="37"/>
    </row>
    <row r="1036" customFormat="false" ht="15" hidden="false" customHeight="false" outlineLevel="0" collapsed="false">
      <c r="N1036" s="37"/>
      <c r="O1036" s="37"/>
      <c r="P1036" s="37"/>
      <c r="Q1036" s="37"/>
      <c r="R1036" s="37"/>
      <c r="S1036" s="37"/>
      <c r="T1036" s="37"/>
      <c r="U1036" s="81"/>
      <c r="V1036" s="37"/>
      <c r="W1036" s="37"/>
      <c r="X1036" s="37"/>
      <c r="Y1036" s="37"/>
      <c r="Z1036" s="37"/>
      <c r="AA1036" s="82"/>
      <c r="AB1036" s="87"/>
      <c r="AC1036" s="37"/>
    </row>
    <row r="1037" customFormat="false" ht="15" hidden="false" customHeight="false" outlineLevel="0" collapsed="false">
      <c r="N1037" s="37"/>
      <c r="O1037" s="37"/>
      <c r="P1037" s="37"/>
      <c r="Q1037" s="37"/>
      <c r="R1037" s="37"/>
      <c r="S1037" s="37"/>
      <c r="T1037" s="37"/>
      <c r="U1037" s="81"/>
      <c r="V1037" s="37"/>
      <c r="W1037" s="37"/>
      <c r="X1037" s="37"/>
      <c r="Y1037" s="37"/>
      <c r="Z1037" s="37"/>
      <c r="AA1037" s="82"/>
      <c r="AB1037" s="87"/>
      <c r="AC1037" s="37"/>
    </row>
    <row r="1038" customFormat="false" ht="15" hidden="false" customHeight="false" outlineLevel="0" collapsed="false">
      <c r="N1038" s="37"/>
      <c r="O1038" s="37"/>
      <c r="P1038" s="37"/>
      <c r="Q1038" s="37"/>
      <c r="R1038" s="37"/>
      <c r="S1038" s="37"/>
      <c r="T1038" s="37"/>
      <c r="U1038" s="81"/>
      <c r="V1038" s="37"/>
      <c r="W1038" s="37"/>
      <c r="X1038" s="37"/>
      <c r="Y1038" s="37"/>
      <c r="Z1038" s="37"/>
      <c r="AA1038" s="82"/>
      <c r="AB1038" s="87"/>
      <c r="AC1038" s="37"/>
    </row>
    <row r="1039" customFormat="false" ht="15" hidden="false" customHeight="false" outlineLevel="0" collapsed="false">
      <c r="N1039" s="37"/>
      <c r="O1039" s="37"/>
      <c r="P1039" s="37"/>
      <c r="Q1039" s="37"/>
      <c r="R1039" s="37"/>
      <c r="S1039" s="37"/>
      <c r="T1039" s="37"/>
      <c r="U1039" s="81"/>
      <c r="V1039" s="37"/>
      <c r="W1039" s="37"/>
      <c r="X1039" s="37"/>
      <c r="Y1039" s="37"/>
      <c r="Z1039" s="37"/>
      <c r="AA1039" s="82"/>
      <c r="AB1039" s="87"/>
      <c r="AC1039" s="37"/>
    </row>
    <row r="1040" customFormat="false" ht="15" hidden="false" customHeight="false" outlineLevel="0" collapsed="false">
      <c r="N1040" s="37"/>
      <c r="O1040" s="37"/>
      <c r="P1040" s="37"/>
      <c r="Q1040" s="37"/>
      <c r="R1040" s="37"/>
      <c r="S1040" s="37"/>
      <c r="T1040" s="37"/>
      <c r="U1040" s="81"/>
      <c r="V1040" s="37"/>
      <c r="W1040" s="37"/>
      <c r="X1040" s="37"/>
      <c r="Y1040" s="37"/>
      <c r="Z1040" s="37"/>
      <c r="AA1040" s="82"/>
      <c r="AB1040" s="87"/>
      <c r="AC1040" s="37"/>
    </row>
    <row r="1041" customFormat="false" ht="15" hidden="false" customHeight="false" outlineLevel="0" collapsed="false">
      <c r="N1041" s="37"/>
      <c r="O1041" s="37"/>
      <c r="P1041" s="37"/>
      <c r="Q1041" s="37"/>
      <c r="R1041" s="37"/>
      <c r="S1041" s="37"/>
      <c r="T1041" s="37"/>
      <c r="U1041" s="81"/>
      <c r="V1041" s="37"/>
      <c r="W1041" s="37"/>
      <c r="X1041" s="37"/>
      <c r="Y1041" s="37"/>
      <c r="Z1041" s="37"/>
      <c r="AA1041" s="82"/>
      <c r="AB1041" s="87"/>
      <c r="AC1041" s="37"/>
    </row>
    <row r="1042" customFormat="false" ht="15" hidden="false" customHeight="false" outlineLevel="0" collapsed="false">
      <c r="N1042" s="37"/>
      <c r="O1042" s="37"/>
      <c r="P1042" s="37"/>
      <c r="Q1042" s="37"/>
      <c r="R1042" s="37"/>
      <c r="S1042" s="37"/>
      <c r="T1042" s="37"/>
      <c r="U1042" s="81"/>
      <c r="V1042" s="37"/>
      <c r="W1042" s="37"/>
      <c r="X1042" s="37"/>
      <c r="Y1042" s="37"/>
      <c r="Z1042" s="37"/>
      <c r="AA1042" s="82"/>
      <c r="AB1042" s="87"/>
      <c r="AC1042" s="37"/>
    </row>
    <row r="1043" customFormat="false" ht="15" hidden="false" customHeight="false" outlineLevel="0" collapsed="false">
      <c r="N1043" s="37"/>
      <c r="O1043" s="37"/>
      <c r="P1043" s="37"/>
      <c r="Q1043" s="37"/>
      <c r="R1043" s="37"/>
      <c r="S1043" s="37"/>
      <c r="T1043" s="37"/>
      <c r="U1043" s="81"/>
      <c r="V1043" s="37"/>
      <c r="W1043" s="37"/>
      <c r="X1043" s="37"/>
      <c r="Y1043" s="37"/>
      <c r="Z1043" s="37"/>
      <c r="AA1043" s="82"/>
      <c r="AB1043" s="87"/>
      <c r="AC1043" s="37"/>
    </row>
    <row r="1044" customFormat="false" ht="15" hidden="false" customHeight="false" outlineLevel="0" collapsed="false">
      <c r="N1044" s="37"/>
      <c r="O1044" s="37"/>
      <c r="P1044" s="37"/>
      <c r="Q1044" s="37"/>
      <c r="R1044" s="37"/>
      <c r="S1044" s="37"/>
      <c r="T1044" s="37"/>
      <c r="U1044" s="81"/>
      <c r="V1044" s="37"/>
      <c r="W1044" s="37"/>
      <c r="X1044" s="37"/>
      <c r="Y1044" s="37"/>
      <c r="Z1044" s="37"/>
      <c r="AA1044" s="82"/>
      <c r="AB1044" s="87"/>
      <c r="AC1044" s="37"/>
    </row>
    <row r="1045" customFormat="false" ht="15" hidden="false" customHeight="false" outlineLevel="0" collapsed="false">
      <c r="N1045" s="37"/>
      <c r="O1045" s="37"/>
      <c r="P1045" s="37"/>
      <c r="Q1045" s="37"/>
      <c r="R1045" s="37"/>
      <c r="S1045" s="37"/>
      <c r="T1045" s="37"/>
      <c r="U1045" s="81"/>
      <c r="V1045" s="37"/>
      <c r="W1045" s="37"/>
      <c r="X1045" s="37"/>
      <c r="Y1045" s="37"/>
      <c r="Z1045" s="37"/>
      <c r="AA1045" s="82"/>
      <c r="AB1045" s="87"/>
      <c r="AC1045" s="37"/>
    </row>
    <row r="1046" customFormat="false" ht="15" hidden="false" customHeight="false" outlineLevel="0" collapsed="false">
      <c r="N1046" s="37"/>
      <c r="O1046" s="37"/>
      <c r="P1046" s="37"/>
      <c r="Q1046" s="37"/>
      <c r="R1046" s="37"/>
      <c r="S1046" s="37"/>
      <c r="T1046" s="37"/>
      <c r="U1046" s="81"/>
      <c r="V1046" s="37"/>
      <c r="W1046" s="37"/>
      <c r="X1046" s="37"/>
      <c r="Y1046" s="37"/>
      <c r="Z1046" s="37"/>
      <c r="AA1046" s="82"/>
      <c r="AB1046" s="87"/>
      <c r="AC1046" s="37"/>
    </row>
    <row r="1047" customFormat="false" ht="15" hidden="false" customHeight="false" outlineLevel="0" collapsed="false">
      <c r="N1047" s="37"/>
      <c r="O1047" s="37"/>
      <c r="P1047" s="37"/>
      <c r="Q1047" s="37"/>
      <c r="R1047" s="37"/>
      <c r="S1047" s="37"/>
      <c r="T1047" s="37"/>
      <c r="U1047" s="81"/>
      <c r="V1047" s="37"/>
      <c r="W1047" s="37"/>
      <c r="X1047" s="37"/>
      <c r="Y1047" s="37"/>
      <c r="Z1047" s="37"/>
      <c r="AA1047" s="82"/>
      <c r="AB1047" s="87"/>
      <c r="AC1047" s="37"/>
    </row>
    <row r="1048" customFormat="false" ht="15" hidden="false" customHeight="false" outlineLevel="0" collapsed="false">
      <c r="N1048" s="37"/>
      <c r="O1048" s="37"/>
      <c r="P1048" s="37"/>
      <c r="Q1048" s="37"/>
      <c r="R1048" s="37"/>
      <c r="S1048" s="37"/>
      <c r="T1048" s="37"/>
      <c r="U1048" s="81"/>
      <c r="V1048" s="37"/>
      <c r="W1048" s="37"/>
      <c r="X1048" s="37"/>
      <c r="Y1048" s="37"/>
      <c r="Z1048" s="37"/>
      <c r="AA1048" s="82"/>
      <c r="AB1048" s="87"/>
      <c r="AC1048" s="37"/>
    </row>
    <row r="1049" customFormat="false" ht="15" hidden="false" customHeight="false" outlineLevel="0" collapsed="false">
      <c r="N1049" s="37"/>
      <c r="O1049" s="37"/>
      <c r="P1049" s="37"/>
      <c r="Q1049" s="37"/>
      <c r="R1049" s="37"/>
      <c r="S1049" s="37"/>
      <c r="T1049" s="37"/>
      <c r="U1049" s="81"/>
      <c r="V1049" s="37"/>
      <c r="W1049" s="37"/>
      <c r="X1049" s="37"/>
      <c r="Y1049" s="37"/>
      <c r="Z1049" s="37"/>
      <c r="AA1049" s="82"/>
      <c r="AB1049" s="87"/>
      <c r="AC1049" s="37"/>
    </row>
    <row r="1050" customFormat="false" ht="15" hidden="false" customHeight="false" outlineLevel="0" collapsed="false">
      <c r="N1050" s="37"/>
      <c r="O1050" s="37"/>
      <c r="P1050" s="37"/>
      <c r="Q1050" s="37"/>
      <c r="R1050" s="37"/>
      <c r="S1050" s="37"/>
      <c r="T1050" s="37"/>
      <c r="U1050" s="81"/>
      <c r="V1050" s="37"/>
      <c r="W1050" s="37"/>
      <c r="X1050" s="37"/>
      <c r="Y1050" s="37"/>
      <c r="Z1050" s="37"/>
      <c r="AA1050" s="82"/>
      <c r="AB1050" s="87"/>
      <c r="AC1050" s="37"/>
    </row>
    <row r="1051" customFormat="false" ht="15" hidden="false" customHeight="false" outlineLevel="0" collapsed="false">
      <c r="N1051" s="37"/>
      <c r="O1051" s="37"/>
      <c r="P1051" s="37"/>
      <c r="Q1051" s="37"/>
      <c r="R1051" s="37"/>
      <c r="S1051" s="37"/>
      <c r="T1051" s="37"/>
      <c r="U1051" s="81"/>
      <c r="V1051" s="37"/>
      <c r="W1051" s="37"/>
      <c r="X1051" s="37"/>
      <c r="Y1051" s="37"/>
      <c r="Z1051" s="37"/>
      <c r="AA1051" s="82"/>
      <c r="AB1051" s="87"/>
      <c r="AC1051" s="37"/>
    </row>
    <row r="1052" customFormat="false" ht="15" hidden="false" customHeight="false" outlineLevel="0" collapsed="false">
      <c r="N1052" s="37"/>
      <c r="O1052" s="37"/>
      <c r="P1052" s="37"/>
      <c r="Q1052" s="37"/>
      <c r="R1052" s="37"/>
      <c r="S1052" s="37"/>
      <c r="T1052" s="37"/>
      <c r="U1052" s="81"/>
      <c r="V1052" s="37"/>
      <c r="W1052" s="37"/>
      <c r="X1052" s="37"/>
      <c r="Y1052" s="37"/>
      <c r="Z1052" s="37"/>
      <c r="AA1052" s="82"/>
      <c r="AB1052" s="87"/>
      <c r="AC1052" s="37"/>
    </row>
    <row r="1053" customFormat="false" ht="15" hidden="false" customHeight="false" outlineLevel="0" collapsed="false">
      <c r="N1053" s="37"/>
      <c r="O1053" s="37"/>
      <c r="P1053" s="37"/>
      <c r="Q1053" s="37"/>
      <c r="R1053" s="37"/>
      <c r="S1053" s="37"/>
      <c r="T1053" s="37"/>
      <c r="U1053" s="81"/>
      <c r="V1053" s="37"/>
      <c r="W1053" s="37"/>
      <c r="X1053" s="37"/>
      <c r="Y1053" s="37"/>
      <c r="Z1053" s="37"/>
      <c r="AA1053" s="82"/>
      <c r="AB1053" s="87"/>
      <c r="AC1053" s="37"/>
    </row>
    <row r="1054" customFormat="false" ht="15" hidden="false" customHeight="false" outlineLevel="0" collapsed="false">
      <c r="N1054" s="37"/>
      <c r="O1054" s="37"/>
      <c r="P1054" s="37"/>
      <c r="Q1054" s="37"/>
      <c r="R1054" s="37"/>
      <c r="S1054" s="37"/>
      <c r="T1054" s="37"/>
      <c r="U1054" s="81"/>
      <c r="V1054" s="37"/>
      <c r="W1054" s="37"/>
      <c r="X1054" s="37"/>
      <c r="Y1054" s="37"/>
      <c r="Z1054" s="37"/>
      <c r="AA1054" s="82"/>
      <c r="AB1054" s="87"/>
      <c r="AC1054" s="37"/>
    </row>
    <row r="1055" customFormat="false" ht="15" hidden="false" customHeight="false" outlineLevel="0" collapsed="false">
      <c r="N1055" s="37"/>
      <c r="O1055" s="37"/>
      <c r="P1055" s="37"/>
      <c r="Q1055" s="37"/>
      <c r="R1055" s="37"/>
      <c r="S1055" s="37"/>
      <c r="T1055" s="37"/>
      <c r="U1055" s="81"/>
      <c r="V1055" s="37"/>
      <c r="W1055" s="37"/>
      <c r="X1055" s="37"/>
      <c r="Y1055" s="37"/>
      <c r="Z1055" s="37"/>
      <c r="AA1055" s="82"/>
      <c r="AB1055" s="87"/>
      <c r="AC1055" s="37"/>
    </row>
    <row r="1056" customFormat="false" ht="15" hidden="false" customHeight="false" outlineLevel="0" collapsed="false">
      <c r="N1056" s="37"/>
      <c r="O1056" s="37"/>
      <c r="P1056" s="37"/>
      <c r="Q1056" s="37"/>
      <c r="R1056" s="37"/>
      <c r="S1056" s="37"/>
      <c r="T1056" s="37"/>
      <c r="U1056" s="81"/>
      <c r="V1056" s="37"/>
      <c r="W1056" s="37"/>
      <c r="X1056" s="37"/>
      <c r="Y1056" s="37"/>
      <c r="Z1056" s="37"/>
      <c r="AA1056" s="82"/>
      <c r="AB1056" s="87"/>
      <c r="AC1056" s="37"/>
    </row>
    <row r="1057" customFormat="false" ht="15" hidden="false" customHeight="false" outlineLevel="0" collapsed="false">
      <c r="N1057" s="37"/>
      <c r="O1057" s="37"/>
      <c r="P1057" s="37"/>
      <c r="Q1057" s="37"/>
      <c r="R1057" s="37"/>
      <c r="S1057" s="37"/>
      <c r="T1057" s="37"/>
      <c r="U1057" s="81"/>
      <c r="V1057" s="37"/>
      <c r="W1057" s="37"/>
      <c r="X1057" s="37"/>
      <c r="Y1057" s="37"/>
      <c r="Z1057" s="37"/>
      <c r="AA1057" s="82"/>
      <c r="AB1057" s="87"/>
      <c r="AC1057" s="37"/>
    </row>
    <row r="1058" customFormat="false" ht="15" hidden="false" customHeight="false" outlineLevel="0" collapsed="false">
      <c r="N1058" s="37"/>
      <c r="O1058" s="37"/>
      <c r="P1058" s="37"/>
      <c r="Q1058" s="37"/>
      <c r="R1058" s="37"/>
      <c r="S1058" s="37"/>
      <c r="T1058" s="37"/>
      <c r="U1058" s="81"/>
      <c r="V1058" s="37"/>
      <c r="W1058" s="37"/>
      <c r="X1058" s="37"/>
      <c r="Y1058" s="37"/>
      <c r="Z1058" s="37"/>
      <c r="AA1058" s="82"/>
      <c r="AB1058" s="87"/>
      <c r="AC1058" s="37"/>
    </row>
    <row r="1059" customFormat="false" ht="15" hidden="false" customHeight="false" outlineLevel="0" collapsed="false">
      <c r="N1059" s="37"/>
      <c r="O1059" s="37"/>
      <c r="P1059" s="37"/>
      <c r="Q1059" s="37"/>
      <c r="R1059" s="37"/>
      <c r="S1059" s="37"/>
      <c r="T1059" s="37"/>
      <c r="U1059" s="81"/>
      <c r="V1059" s="37"/>
      <c r="W1059" s="37"/>
      <c r="X1059" s="37"/>
      <c r="Y1059" s="37"/>
      <c r="Z1059" s="37"/>
      <c r="AA1059" s="82"/>
      <c r="AB1059" s="87"/>
      <c r="AC1059" s="37"/>
    </row>
    <row r="1060" customFormat="false" ht="15" hidden="false" customHeight="false" outlineLevel="0" collapsed="false">
      <c r="N1060" s="37"/>
      <c r="O1060" s="37"/>
      <c r="P1060" s="37"/>
      <c r="Q1060" s="37"/>
      <c r="R1060" s="37"/>
      <c r="S1060" s="37"/>
      <c r="T1060" s="37"/>
      <c r="U1060" s="81"/>
      <c r="V1060" s="37"/>
      <c r="W1060" s="37"/>
      <c r="X1060" s="37"/>
      <c r="Y1060" s="37"/>
      <c r="Z1060" s="37"/>
      <c r="AA1060" s="82"/>
      <c r="AB1060" s="87"/>
      <c r="AC1060" s="37"/>
    </row>
    <row r="1061" customFormat="false" ht="15" hidden="false" customHeight="false" outlineLevel="0" collapsed="false">
      <c r="N1061" s="37"/>
      <c r="O1061" s="37"/>
      <c r="P1061" s="37"/>
      <c r="Q1061" s="37"/>
      <c r="R1061" s="37"/>
      <c r="S1061" s="37"/>
      <c r="T1061" s="37"/>
      <c r="U1061" s="81"/>
      <c r="V1061" s="37"/>
      <c r="W1061" s="37"/>
      <c r="X1061" s="37"/>
      <c r="Y1061" s="37"/>
      <c r="Z1061" s="37"/>
      <c r="AA1061" s="82"/>
      <c r="AB1061" s="87"/>
      <c r="AC1061" s="37"/>
    </row>
    <row r="1062" customFormat="false" ht="15" hidden="false" customHeight="false" outlineLevel="0" collapsed="false">
      <c r="N1062" s="37"/>
      <c r="O1062" s="37"/>
      <c r="P1062" s="37"/>
      <c r="Q1062" s="37"/>
      <c r="R1062" s="37"/>
      <c r="S1062" s="37"/>
      <c r="T1062" s="37"/>
      <c r="U1062" s="81"/>
      <c r="V1062" s="37"/>
      <c r="W1062" s="37"/>
      <c r="X1062" s="37"/>
      <c r="Y1062" s="37"/>
      <c r="Z1062" s="37"/>
      <c r="AA1062" s="82"/>
      <c r="AB1062" s="87"/>
      <c r="AC1062" s="37"/>
    </row>
    <row r="1063" customFormat="false" ht="15" hidden="false" customHeight="false" outlineLevel="0" collapsed="false">
      <c r="N1063" s="37"/>
      <c r="O1063" s="37"/>
      <c r="P1063" s="37"/>
      <c r="Q1063" s="37"/>
      <c r="R1063" s="37"/>
      <c r="S1063" s="37"/>
      <c r="T1063" s="37"/>
      <c r="U1063" s="81"/>
      <c r="V1063" s="37"/>
      <c r="W1063" s="37"/>
      <c r="X1063" s="37"/>
      <c r="Y1063" s="37"/>
      <c r="Z1063" s="37"/>
      <c r="AA1063" s="82"/>
      <c r="AB1063" s="87"/>
      <c r="AC1063" s="37"/>
    </row>
    <row r="1064" customFormat="false" ht="15" hidden="false" customHeight="false" outlineLevel="0" collapsed="false">
      <c r="N1064" s="37"/>
      <c r="O1064" s="37"/>
      <c r="P1064" s="37"/>
      <c r="Q1064" s="37"/>
      <c r="R1064" s="37"/>
      <c r="S1064" s="37"/>
      <c r="T1064" s="37"/>
      <c r="U1064" s="81"/>
      <c r="V1064" s="37"/>
      <c r="W1064" s="37"/>
      <c r="X1064" s="37"/>
      <c r="Y1064" s="37"/>
      <c r="Z1064" s="37"/>
      <c r="AA1064" s="82"/>
      <c r="AB1064" s="87"/>
      <c r="AC1064" s="37"/>
    </row>
    <row r="1065" customFormat="false" ht="15" hidden="false" customHeight="false" outlineLevel="0" collapsed="false">
      <c r="N1065" s="37"/>
      <c r="O1065" s="37"/>
      <c r="P1065" s="37"/>
      <c r="Q1065" s="37"/>
      <c r="R1065" s="37"/>
      <c r="S1065" s="37"/>
      <c r="T1065" s="37"/>
      <c r="U1065" s="81"/>
      <c r="V1065" s="37"/>
      <c r="W1065" s="37"/>
      <c r="X1065" s="37"/>
      <c r="Y1065" s="37"/>
      <c r="Z1065" s="37"/>
      <c r="AA1065" s="82"/>
      <c r="AB1065" s="87"/>
      <c r="AC1065" s="37"/>
    </row>
    <row r="1066" customFormat="false" ht="15" hidden="false" customHeight="false" outlineLevel="0" collapsed="false">
      <c r="N1066" s="37"/>
      <c r="O1066" s="37"/>
      <c r="P1066" s="37"/>
      <c r="Q1066" s="37"/>
      <c r="R1066" s="37"/>
      <c r="S1066" s="37"/>
      <c r="T1066" s="37"/>
      <c r="U1066" s="81"/>
      <c r="V1066" s="37"/>
      <c r="W1066" s="37"/>
      <c r="X1066" s="37"/>
      <c r="Y1066" s="37"/>
      <c r="Z1066" s="37"/>
      <c r="AA1066" s="82"/>
      <c r="AB1066" s="87"/>
      <c r="AC1066" s="37"/>
    </row>
    <row r="1067" customFormat="false" ht="15" hidden="false" customHeight="false" outlineLevel="0" collapsed="false">
      <c r="N1067" s="37"/>
      <c r="O1067" s="37"/>
      <c r="P1067" s="37"/>
      <c r="Q1067" s="37"/>
      <c r="R1067" s="37"/>
      <c r="S1067" s="37"/>
      <c r="T1067" s="37"/>
      <c r="U1067" s="81"/>
      <c r="V1067" s="37"/>
      <c r="W1067" s="37"/>
      <c r="X1067" s="37"/>
      <c r="Y1067" s="37"/>
      <c r="Z1067" s="37"/>
      <c r="AA1067" s="82"/>
      <c r="AB1067" s="87"/>
      <c r="AC1067" s="37"/>
    </row>
    <row r="1068" customFormat="false" ht="15" hidden="false" customHeight="false" outlineLevel="0" collapsed="false">
      <c r="N1068" s="37"/>
      <c r="O1068" s="37"/>
      <c r="P1068" s="37"/>
      <c r="Q1068" s="37"/>
      <c r="R1068" s="37"/>
      <c r="S1068" s="37"/>
      <c r="T1068" s="37"/>
      <c r="U1068" s="81"/>
      <c r="V1068" s="37"/>
      <c r="W1068" s="37"/>
      <c r="X1068" s="37"/>
      <c r="Y1068" s="37"/>
      <c r="Z1068" s="37"/>
      <c r="AA1068" s="82"/>
      <c r="AB1068" s="87"/>
      <c r="AC1068" s="37"/>
    </row>
    <row r="1069" customFormat="false" ht="15" hidden="false" customHeight="false" outlineLevel="0" collapsed="false">
      <c r="N1069" s="37"/>
      <c r="O1069" s="37"/>
      <c r="P1069" s="37"/>
      <c r="Q1069" s="37"/>
      <c r="R1069" s="37"/>
      <c r="S1069" s="37"/>
      <c r="T1069" s="37"/>
      <c r="U1069" s="81"/>
      <c r="V1069" s="37"/>
      <c r="W1069" s="37"/>
      <c r="X1069" s="37"/>
      <c r="Y1069" s="37"/>
      <c r="Z1069" s="37"/>
      <c r="AA1069" s="82"/>
      <c r="AB1069" s="87"/>
      <c r="AC1069" s="37"/>
    </row>
    <row r="1070" customFormat="false" ht="15" hidden="false" customHeight="false" outlineLevel="0" collapsed="false">
      <c r="N1070" s="37"/>
      <c r="O1070" s="37"/>
      <c r="P1070" s="37"/>
      <c r="Q1070" s="37"/>
      <c r="R1070" s="37"/>
      <c r="S1070" s="37"/>
      <c r="T1070" s="37"/>
      <c r="U1070" s="81"/>
      <c r="V1070" s="37"/>
      <c r="W1070" s="37"/>
      <c r="X1070" s="37"/>
      <c r="Y1070" s="37"/>
      <c r="Z1070" s="37"/>
      <c r="AA1070" s="82"/>
      <c r="AB1070" s="87"/>
      <c r="AC1070" s="37"/>
    </row>
    <row r="1071" customFormat="false" ht="15" hidden="false" customHeight="false" outlineLevel="0" collapsed="false">
      <c r="N1071" s="37"/>
      <c r="O1071" s="37"/>
      <c r="P1071" s="37"/>
      <c r="Q1071" s="37"/>
      <c r="R1071" s="37"/>
      <c r="S1071" s="37"/>
      <c r="T1071" s="37"/>
      <c r="U1071" s="81"/>
      <c r="V1071" s="37"/>
      <c r="W1071" s="37"/>
      <c r="X1071" s="37"/>
      <c r="Y1071" s="37"/>
      <c r="Z1071" s="37"/>
      <c r="AA1071" s="82"/>
      <c r="AB1071" s="87"/>
      <c r="AC1071" s="37"/>
    </row>
    <row r="1072" customFormat="false" ht="15" hidden="false" customHeight="false" outlineLevel="0" collapsed="false">
      <c r="N1072" s="37"/>
      <c r="O1072" s="37"/>
      <c r="P1072" s="37"/>
      <c r="Q1072" s="37"/>
      <c r="R1072" s="37"/>
      <c r="S1072" s="37"/>
      <c r="T1072" s="37"/>
      <c r="U1072" s="81"/>
      <c r="V1072" s="37"/>
      <c r="W1072" s="37"/>
      <c r="X1072" s="37"/>
      <c r="Y1072" s="37"/>
      <c r="Z1072" s="37"/>
      <c r="AA1072" s="82"/>
      <c r="AB1072" s="87"/>
      <c r="AC1072" s="37"/>
    </row>
    <row r="1073" customFormat="false" ht="15" hidden="false" customHeight="false" outlineLevel="0" collapsed="false">
      <c r="N1073" s="37"/>
      <c r="O1073" s="37"/>
      <c r="P1073" s="37"/>
      <c r="Q1073" s="37"/>
      <c r="R1073" s="37"/>
      <c r="S1073" s="37"/>
      <c r="T1073" s="37"/>
      <c r="U1073" s="81"/>
      <c r="V1073" s="37"/>
      <c r="W1073" s="37"/>
      <c r="X1073" s="37"/>
      <c r="Y1073" s="37"/>
      <c r="Z1073" s="37"/>
      <c r="AA1073" s="82"/>
      <c r="AB1073" s="87"/>
      <c r="AC1073" s="37"/>
    </row>
    <row r="1074" customFormat="false" ht="15" hidden="false" customHeight="false" outlineLevel="0" collapsed="false">
      <c r="N1074" s="37"/>
      <c r="O1074" s="37"/>
      <c r="P1074" s="37"/>
      <c r="Q1074" s="37"/>
      <c r="R1074" s="37"/>
      <c r="S1074" s="37"/>
      <c r="T1074" s="37"/>
      <c r="U1074" s="81"/>
      <c r="V1074" s="37"/>
      <c r="W1074" s="37"/>
      <c r="X1074" s="37"/>
      <c r="Y1074" s="37"/>
      <c r="Z1074" s="37"/>
      <c r="AA1074" s="82"/>
      <c r="AB1074" s="87"/>
      <c r="AC1074" s="37"/>
    </row>
    <row r="1075" customFormat="false" ht="15" hidden="false" customHeight="false" outlineLevel="0" collapsed="false">
      <c r="N1075" s="37"/>
      <c r="O1075" s="37"/>
      <c r="P1075" s="37"/>
      <c r="Q1075" s="37"/>
      <c r="R1075" s="37"/>
      <c r="S1075" s="37"/>
      <c r="T1075" s="37"/>
      <c r="U1075" s="81"/>
      <c r="V1075" s="37"/>
      <c r="W1075" s="37"/>
      <c r="X1075" s="37"/>
      <c r="Y1075" s="37"/>
      <c r="Z1075" s="37"/>
      <c r="AA1075" s="82"/>
      <c r="AB1075" s="87"/>
      <c r="AC1075" s="37"/>
    </row>
    <row r="1076" customFormat="false" ht="15" hidden="false" customHeight="false" outlineLevel="0" collapsed="false">
      <c r="N1076" s="37"/>
      <c r="O1076" s="37"/>
      <c r="P1076" s="37"/>
      <c r="Q1076" s="37"/>
      <c r="R1076" s="37"/>
      <c r="S1076" s="37"/>
      <c r="T1076" s="37"/>
      <c r="U1076" s="81"/>
      <c r="V1076" s="37"/>
      <c r="W1076" s="37"/>
      <c r="X1076" s="37"/>
      <c r="Y1076" s="37"/>
      <c r="Z1076" s="37"/>
      <c r="AA1076" s="82"/>
      <c r="AB1076" s="87"/>
      <c r="AC1076" s="37"/>
    </row>
    <row r="1077" customFormat="false" ht="15" hidden="false" customHeight="false" outlineLevel="0" collapsed="false">
      <c r="N1077" s="37"/>
      <c r="O1077" s="37"/>
      <c r="P1077" s="37"/>
      <c r="Q1077" s="37"/>
      <c r="R1077" s="37"/>
      <c r="S1077" s="37"/>
      <c r="T1077" s="37"/>
      <c r="U1077" s="81"/>
      <c r="V1077" s="37"/>
      <c r="W1077" s="37"/>
      <c r="X1077" s="37"/>
      <c r="Y1077" s="37"/>
      <c r="Z1077" s="37"/>
      <c r="AA1077" s="82"/>
      <c r="AB1077" s="87"/>
      <c r="AC1077" s="37"/>
    </row>
    <row r="1078" customFormat="false" ht="15" hidden="false" customHeight="false" outlineLevel="0" collapsed="false">
      <c r="N1078" s="37"/>
      <c r="O1078" s="37"/>
      <c r="P1078" s="37"/>
      <c r="Q1078" s="37"/>
      <c r="R1078" s="37"/>
      <c r="S1078" s="37"/>
      <c r="T1078" s="37"/>
      <c r="U1078" s="81"/>
      <c r="V1078" s="37"/>
      <c r="W1078" s="37"/>
      <c r="X1078" s="37"/>
      <c r="Y1078" s="37"/>
      <c r="Z1078" s="37"/>
      <c r="AA1078" s="82"/>
      <c r="AB1078" s="87"/>
      <c r="AC1078" s="37"/>
    </row>
    <row r="1079" customFormat="false" ht="15" hidden="false" customHeight="false" outlineLevel="0" collapsed="false">
      <c r="N1079" s="37"/>
      <c r="O1079" s="37"/>
      <c r="P1079" s="37"/>
      <c r="Q1079" s="37"/>
      <c r="R1079" s="37"/>
      <c r="S1079" s="37"/>
      <c r="T1079" s="37"/>
      <c r="U1079" s="81"/>
      <c r="V1079" s="37"/>
      <c r="W1079" s="37"/>
      <c r="X1079" s="37"/>
      <c r="Y1079" s="37"/>
      <c r="Z1079" s="37"/>
      <c r="AA1079" s="82"/>
      <c r="AB1079" s="87"/>
      <c r="AC1079" s="37"/>
    </row>
    <row r="1080" customFormat="false" ht="15" hidden="false" customHeight="false" outlineLevel="0" collapsed="false">
      <c r="N1080" s="37"/>
      <c r="O1080" s="37"/>
      <c r="P1080" s="37"/>
      <c r="Q1080" s="37"/>
      <c r="R1080" s="37"/>
      <c r="S1080" s="37"/>
      <c r="T1080" s="37"/>
      <c r="U1080" s="81"/>
      <c r="V1080" s="37"/>
      <c r="W1080" s="37"/>
      <c r="X1080" s="37"/>
      <c r="Y1080" s="37"/>
      <c r="Z1080" s="37"/>
      <c r="AA1080" s="82"/>
      <c r="AB1080" s="87"/>
      <c r="AC1080" s="37"/>
    </row>
    <row r="1081" customFormat="false" ht="15" hidden="false" customHeight="false" outlineLevel="0" collapsed="false">
      <c r="N1081" s="37"/>
      <c r="O1081" s="37"/>
      <c r="P1081" s="37"/>
      <c r="Q1081" s="37"/>
      <c r="R1081" s="37"/>
      <c r="S1081" s="37"/>
      <c r="T1081" s="37"/>
      <c r="U1081" s="81"/>
      <c r="V1081" s="37"/>
      <c r="W1081" s="37"/>
      <c r="X1081" s="37"/>
      <c r="Y1081" s="37"/>
      <c r="Z1081" s="37"/>
      <c r="AA1081" s="82"/>
      <c r="AB1081" s="87"/>
      <c r="AC1081" s="37"/>
    </row>
    <row r="1082" customFormat="false" ht="15" hidden="false" customHeight="false" outlineLevel="0" collapsed="false">
      <c r="N1082" s="37"/>
      <c r="O1082" s="37"/>
      <c r="P1082" s="37"/>
      <c r="Q1082" s="37"/>
      <c r="R1082" s="37"/>
      <c r="S1082" s="37"/>
      <c r="T1082" s="37"/>
      <c r="U1082" s="81"/>
      <c r="V1082" s="37"/>
      <c r="W1082" s="37"/>
      <c r="X1082" s="37"/>
      <c r="Y1082" s="37"/>
      <c r="Z1082" s="37"/>
      <c r="AA1082" s="82"/>
      <c r="AB1082" s="87"/>
      <c r="AC1082" s="37"/>
    </row>
    <row r="1083" customFormat="false" ht="15" hidden="false" customHeight="false" outlineLevel="0" collapsed="false">
      <c r="N1083" s="37"/>
      <c r="O1083" s="37"/>
      <c r="P1083" s="37"/>
      <c r="Q1083" s="37"/>
      <c r="R1083" s="37"/>
      <c r="S1083" s="37"/>
      <c r="T1083" s="37"/>
      <c r="U1083" s="81"/>
      <c r="V1083" s="37"/>
      <c r="W1083" s="37"/>
      <c r="X1083" s="37"/>
      <c r="Y1083" s="37"/>
      <c r="Z1083" s="37"/>
      <c r="AA1083" s="82"/>
      <c r="AB1083" s="87"/>
      <c r="AC1083" s="37"/>
    </row>
    <row r="1084" customFormat="false" ht="15" hidden="false" customHeight="false" outlineLevel="0" collapsed="false">
      <c r="N1084" s="37"/>
      <c r="O1084" s="37"/>
      <c r="P1084" s="37"/>
      <c r="Q1084" s="37"/>
      <c r="R1084" s="37"/>
      <c r="S1084" s="37"/>
      <c r="T1084" s="37"/>
      <c r="U1084" s="81"/>
      <c r="V1084" s="37"/>
      <c r="W1084" s="37"/>
      <c r="X1084" s="37"/>
      <c r="Y1084" s="37"/>
      <c r="Z1084" s="37"/>
      <c r="AA1084" s="82"/>
      <c r="AB1084" s="87"/>
      <c r="AC1084" s="37"/>
    </row>
    <row r="1085" customFormat="false" ht="15" hidden="false" customHeight="false" outlineLevel="0" collapsed="false">
      <c r="N1085" s="37"/>
      <c r="O1085" s="37"/>
      <c r="P1085" s="37"/>
      <c r="Q1085" s="37"/>
      <c r="R1085" s="37"/>
      <c r="S1085" s="37"/>
      <c r="T1085" s="37"/>
      <c r="U1085" s="81"/>
      <c r="V1085" s="37"/>
      <c r="W1085" s="37"/>
      <c r="X1085" s="37"/>
      <c r="Y1085" s="37"/>
      <c r="Z1085" s="37"/>
      <c r="AA1085" s="82"/>
      <c r="AB1085" s="87"/>
      <c r="AC1085" s="37"/>
    </row>
    <row r="1086" customFormat="false" ht="15" hidden="false" customHeight="false" outlineLevel="0" collapsed="false">
      <c r="N1086" s="37"/>
      <c r="O1086" s="37"/>
      <c r="P1086" s="37"/>
      <c r="Q1086" s="37"/>
      <c r="R1086" s="37"/>
      <c r="S1086" s="37"/>
      <c r="T1086" s="37"/>
      <c r="U1086" s="81"/>
      <c r="V1086" s="37"/>
      <c r="W1086" s="37"/>
      <c r="X1086" s="37"/>
      <c r="Y1086" s="37"/>
      <c r="Z1086" s="37"/>
      <c r="AA1086" s="82"/>
      <c r="AB1086" s="87"/>
      <c r="AC1086" s="37"/>
    </row>
    <row r="1087" customFormat="false" ht="15" hidden="false" customHeight="false" outlineLevel="0" collapsed="false">
      <c r="N1087" s="37"/>
      <c r="O1087" s="37"/>
      <c r="P1087" s="37"/>
      <c r="Q1087" s="37"/>
      <c r="R1087" s="37"/>
      <c r="S1087" s="37"/>
      <c r="T1087" s="37"/>
      <c r="U1087" s="81"/>
      <c r="V1087" s="37"/>
      <c r="W1087" s="37"/>
      <c r="X1087" s="37"/>
      <c r="Y1087" s="37"/>
      <c r="Z1087" s="37"/>
      <c r="AA1087" s="82"/>
      <c r="AB1087" s="87"/>
      <c r="AC1087" s="37"/>
    </row>
    <row r="1088" customFormat="false" ht="15" hidden="false" customHeight="false" outlineLevel="0" collapsed="false">
      <c r="N1088" s="37"/>
      <c r="O1088" s="37"/>
      <c r="P1088" s="37"/>
      <c r="Q1088" s="37"/>
      <c r="R1088" s="37"/>
      <c r="S1088" s="37"/>
      <c r="T1088" s="37"/>
      <c r="U1088" s="81"/>
      <c r="V1088" s="37"/>
      <c r="W1088" s="37"/>
      <c r="X1088" s="37"/>
      <c r="Y1088" s="37"/>
      <c r="Z1088" s="37"/>
      <c r="AA1088" s="82"/>
      <c r="AB1088" s="87"/>
      <c r="AC1088" s="37"/>
    </row>
    <row r="1089" customFormat="false" ht="15" hidden="false" customHeight="false" outlineLevel="0" collapsed="false">
      <c r="N1089" s="37"/>
      <c r="O1089" s="37"/>
      <c r="P1089" s="37"/>
      <c r="Q1089" s="37"/>
      <c r="R1089" s="37"/>
      <c r="S1089" s="37"/>
      <c r="T1089" s="37"/>
      <c r="U1089" s="81"/>
      <c r="V1089" s="37"/>
      <c r="W1089" s="37"/>
      <c r="X1089" s="37"/>
      <c r="Y1089" s="37"/>
      <c r="Z1089" s="37"/>
      <c r="AA1089" s="82"/>
      <c r="AB1089" s="87"/>
      <c r="AC1089" s="37"/>
    </row>
    <row r="1090" customFormat="false" ht="15" hidden="false" customHeight="false" outlineLevel="0" collapsed="false">
      <c r="N1090" s="37"/>
      <c r="O1090" s="37"/>
      <c r="P1090" s="37"/>
      <c r="Q1090" s="37"/>
      <c r="R1090" s="37"/>
      <c r="S1090" s="37"/>
      <c r="T1090" s="37"/>
      <c r="U1090" s="81"/>
      <c r="V1090" s="37"/>
      <c r="W1090" s="37"/>
      <c r="X1090" s="37"/>
      <c r="Y1090" s="37"/>
      <c r="Z1090" s="37"/>
      <c r="AA1090" s="82"/>
      <c r="AB1090" s="87"/>
      <c r="AC1090" s="37"/>
    </row>
    <row r="1091" customFormat="false" ht="15" hidden="false" customHeight="false" outlineLevel="0" collapsed="false">
      <c r="N1091" s="37"/>
      <c r="O1091" s="37"/>
      <c r="P1091" s="37"/>
      <c r="Q1091" s="37"/>
      <c r="R1091" s="37"/>
      <c r="S1091" s="37"/>
      <c r="T1091" s="37"/>
      <c r="U1091" s="81"/>
      <c r="V1091" s="37"/>
      <c r="W1091" s="37"/>
      <c r="X1091" s="37"/>
      <c r="Y1091" s="37"/>
      <c r="Z1091" s="37"/>
      <c r="AA1091" s="82"/>
      <c r="AB1091" s="87"/>
      <c r="AC1091" s="37"/>
    </row>
    <row r="1092" customFormat="false" ht="15" hidden="false" customHeight="false" outlineLevel="0" collapsed="false">
      <c r="N1092" s="37"/>
      <c r="O1092" s="37"/>
      <c r="P1092" s="37"/>
      <c r="Q1092" s="37"/>
      <c r="R1092" s="37"/>
      <c r="S1092" s="37"/>
      <c r="T1092" s="37"/>
      <c r="U1092" s="81"/>
      <c r="V1092" s="37"/>
      <c r="W1092" s="37"/>
      <c r="X1092" s="37"/>
      <c r="Y1092" s="37"/>
      <c r="Z1092" s="37"/>
      <c r="AA1092" s="82"/>
      <c r="AB1092" s="87"/>
      <c r="AC1092" s="37"/>
    </row>
    <row r="1093" customFormat="false" ht="15" hidden="false" customHeight="false" outlineLevel="0" collapsed="false">
      <c r="N1093" s="37"/>
      <c r="O1093" s="37"/>
      <c r="P1093" s="37"/>
      <c r="Q1093" s="37"/>
      <c r="R1093" s="37"/>
      <c r="S1093" s="37"/>
      <c r="T1093" s="37"/>
      <c r="U1093" s="81"/>
      <c r="V1093" s="37"/>
      <c r="W1093" s="37"/>
      <c r="X1093" s="37"/>
      <c r="Y1093" s="37"/>
      <c r="Z1093" s="37"/>
      <c r="AA1093" s="82"/>
      <c r="AB1093" s="87"/>
      <c r="AC1093" s="37"/>
    </row>
    <row r="1094" customFormat="false" ht="15" hidden="false" customHeight="false" outlineLevel="0" collapsed="false">
      <c r="N1094" s="37"/>
      <c r="O1094" s="37"/>
      <c r="P1094" s="37"/>
      <c r="Q1094" s="37"/>
      <c r="R1094" s="37"/>
      <c r="S1094" s="37"/>
      <c r="T1094" s="37"/>
      <c r="U1094" s="81"/>
      <c r="V1094" s="37"/>
      <c r="W1094" s="37"/>
      <c r="X1094" s="37"/>
      <c r="Y1094" s="37"/>
      <c r="Z1094" s="37"/>
      <c r="AA1094" s="82"/>
      <c r="AB1094" s="87"/>
      <c r="AC1094" s="37"/>
    </row>
    <row r="1095" customFormat="false" ht="15" hidden="false" customHeight="false" outlineLevel="0" collapsed="false">
      <c r="N1095" s="37"/>
      <c r="O1095" s="37"/>
      <c r="P1095" s="37"/>
      <c r="Q1095" s="37"/>
      <c r="R1095" s="37"/>
      <c r="S1095" s="37"/>
      <c r="T1095" s="37"/>
      <c r="U1095" s="81"/>
      <c r="V1095" s="37"/>
      <c r="W1095" s="37"/>
      <c r="X1095" s="37"/>
      <c r="Y1095" s="37"/>
      <c r="Z1095" s="37"/>
      <c r="AA1095" s="82"/>
      <c r="AB1095" s="87"/>
      <c r="AC1095" s="37"/>
    </row>
    <row r="1096" customFormat="false" ht="15" hidden="false" customHeight="false" outlineLevel="0" collapsed="false">
      <c r="N1096" s="37"/>
      <c r="O1096" s="37"/>
      <c r="P1096" s="37"/>
      <c r="Q1096" s="37"/>
      <c r="R1096" s="37"/>
      <c r="S1096" s="37"/>
      <c r="T1096" s="37"/>
      <c r="U1096" s="81"/>
      <c r="V1096" s="37"/>
      <c r="W1096" s="37"/>
      <c r="X1096" s="37"/>
      <c r="Y1096" s="37"/>
      <c r="Z1096" s="37"/>
      <c r="AA1096" s="82"/>
      <c r="AB1096" s="87"/>
      <c r="AC1096" s="37"/>
    </row>
    <row r="1097" customFormat="false" ht="15" hidden="false" customHeight="false" outlineLevel="0" collapsed="false">
      <c r="N1097" s="37"/>
      <c r="O1097" s="37"/>
      <c r="P1097" s="37"/>
      <c r="Q1097" s="37"/>
      <c r="R1097" s="37"/>
      <c r="S1097" s="37"/>
      <c r="T1097" s="37"/>
      <c r="U1097" s="81"/>
      <c r="V1097" s="37"/>
      <c r="W1097" s="37"/>
      <c r="X1097" s="37"/>
      <c r="Y1097" s="37"/>
      <c r="Z1097" s="37"/>
      <c r="AA1097" s="82"/>
      <c r="AB1097" s="87"/>
      <c r="AC1097" s="37"/>
    </row>
    <row r="1098" customFormat="false" ht="15" hidden="false" customHeight="false" outlineLevel="0" collapsed="false">
      <c r="N1098" s="37"/>
      <c r="O1098" s="37"/>
      <c r="P1098" s="37"/>
      <c r="Q1098" s="37"/>
      <c r="R1098" s="37"/>
      <c r="S1098" s="37"/>
      <c r="T1098" s="37"/>
      <c r="U1098" s="81"/>
      <c r="V1098" s="37"/>
      <c r="W1098" s="37"/>
      <c r="X1098" s="37"/>
      <c r="Y1098" s="37"/>
      <c r="Z1098" s="37"/>
      <c r="AA1098" s="82"/>
      <c r="AB1098" s="87"/>
      <c r="AC1098" s="37"/>
    </row>
    <row r="1099" customFormat="false" ht="15" hidden="false" customHeight="false" outlineLevel="0" collapsed="false">
      <c r="N1099" s="37"/>
      <c r="O1099" s="37"/>
      <c r="P1099" s="37"/>
      <c r="Q1099" s="37"/>
      <c r="R1099" s="37"/>
      <c r="S1099" s="37"/>
      <c r="T1099" s="37"/>
      <c r="U1099" s="81"/>
      <c r="V1099" s="37"/>
      <c r="W1099" s="37"/>
      <c r="X1099" s="37"/>
      <c r="Y1099" s="37"/>
      <c r="Z1099" s="37"/>
      <c r="AA1099" s="82"/>
      <c r="AB1099" s="87"/>
      <c r="AC1099" s="37"/>
    </row>
    <row r="1100" customFormat="false" ht="15" hidden="false" customHeight="false" outlineLevel="0" collapsed="false">
      <c r="N1100" s="37"/>
      <c r="O1100" s="37"/>
      <c r="P1100" s="37"/>
      <c r="Q1100" s="37"/>
      <c r="R1100" s="37"/>
      <c r="S1100" s="37"/>
      <c r="T1100" s="37"/>
      <c r="U1100" s="81"/>
      <c r="V1100" s="37"/>
      <c r="W1100" s="37"/>
      <c r="X1100" s="37"/>
      <c r="Y1100" s="37"/>
      <c r="Z1100" s="37"/>
      <c r="AA1100" s="82"/>
      <c r="AB1100" s="87"/>
      <c r="AC1100" s="37"/>
    </row>
    <row r="1101" customFormat="false" ht="15" hidden="false" customHeight="false" outlineLevel="0" collapsed="false">
      <c r="N1101" s="37"/>
      <c r="O1101" s="37"/>
      <c r="P1101" s="37"/>
      <c r="Q1101" s="37"/>
      <c r="R1101" s="37"/>
      <c r="S1101" s="37"/>
      <c r="T1101" s="37"/>
      <c r="U1101" s="81"/>
      <c r="V1101" s="37"/>
      <c r="W1101" s="37"/>
      <c r="X1101" s="37"/>
      <c r="Y1101" s="37"/>
      <c r="Z1101" s="37"/>
      <c r="AA1101" s="82"/>
      <c r="AB1101" s="87"/>
      <c r="AC1101" s="37"/>
    </row>
    <row r="1102" customFormat="false" ht="15" hidden="false" customHeight="false" outlineLevel="0" collapsed="false">
      <c r="N1102" s="37"/>
      <c r="O1102" s="37"/>
      <c r="P1102" s="37"/>
      <c r="Q1102" s="37"/>
      <c r="R1102" s="37"/>
      <c r="S1102" s="37"/>
      <c r="T1102" s="37"/>
      <c r="U1102" s="81"/>
      <c r="V1102" s="37"/>
      <c r="W1102" s="37"/>
      <c r="X1102" s="37"/>
      <c r="Y1102" s="37"/>
      <c r="Z1102" s="37"/>
      <c r="AA1102" s="82"/>
      <c r="AB1102" s="87"/>
      <c r="AC1102" s="37"/>
    </row>
    <row r="1103" customFormat="false" ht="15" hidden="false" customHeight="false" outlineLevel="0" collapsed="false">
      <c r="N1103" s="37"/>
      <c r="O1103" s="37"/>
      <c r="P1103" s="37"/>
      <c r="Q1103" s="37"/>
      <c r="R1103" s="37"/>
      <c r="S1103" s="37"/>
      <c r="T1103" s="37"/>
      <c r="U1103" s="81"/>
      <c r="V1103" s="37"/>
      <c r="W1103" s="37"/>
      <c r="X1103" s="37"/>
      <c r="Y1103" s="37"/>
      <c r="Z1103" s="37"/>
      <c r="AA1103" s="82"/>
      <c r="AB1103" s="87"/>
      <c r="AC1103" s="37"/>
    </row>
    <row r="1104" customFormat="false" ht="15" hidden="false" customHeight="false" outlineLevel="0" collapsed="false">
      <c r="N1104" s="37"/>
      <c r="O1104" s="37"/>
      <c r="P1104" s="37"/>
      <c r="Q1104" s="37"/>
      <c r="R1104" s="37"/>
      <c r="S1104" s="37"/>
      <c r="T1104" s="37"/>
      <c r="U1104" s="81"/>
      <c r="V1104" s="37"/>
      <c r="W1104" s="37"/>
      <c r="X1104" s="37"/>
      <c r="Y1104" s="37"/>
      <c r="Z1104" s="37"/>
      <c r="AA1104" s="82"/>
      <c r="AB1104" s="87"/>
      <c r="AC1104" s="37"/>
    </row>
    <row r="1105" customFormat="false" ht="15" hidden="false" customHeight="false" outlineLevel="0" collapsed="false">
      <c r="N1105" s="37"/>
      <c r="O1105" s="37"/>
      <c r="P1105" s="37"/>
      <c r="Q1105" s="37"/>
      <c r="R1105" s="37"/>
      <c r="S1105" s="37"/>
      <c r="T1105" s="37"/>
      <c r="U1105" s="81"/>
      <c r="V1105" s="37"/>
      <c r="W1105" s="37"/>
      <c r="X1105" s="37"/>
      <c r="Y1105" s="37"/>
      <c r="Z1105" s="37"/>
      <c r="AA1105" s="82"/>
      <c r="AB1105" s="87"/>
      <c r="AC1105" s="37"/>
    </row>
    <row r="1106" customFormat="false" ht="15" hidden="false" customHeight="false" outlineLevel="0" collapsed="false">
      <c r="N1106" s="37"/>
      <c r="O1106" s="37"/>
      <c r="P1106" s="37"/>
      <c r="Q1106" s="37"/>
      <c r="R1106" s="37"/>
      <c r="S1106" s="37"/>
      <c r="T1106" s="37"/>
      <c r="U1106" s="81"/>
      <c r="V1106" s="37"/>
      <c r="W1106" s="37"/>
      <c r="X1106" s="37"/>
      <c r="Y1106" s="37"/>
      <c r="Z1106" s="37"/>
      <c r="AA1106" s="82"/>
      <c r="AB1106" s="87"/>
      <c r="AC1106" s="37"/>
    </row>
    <row r="1107" customFormat="false" ht="15" hidden="false" customHeight="false" outlineLevel="0" collapsed="false">
      <c r="N1107" s="37"/>
      <c r="O1107" s="37"/>
      <c r="P1107" s="37"/>
      <c r="Q1107" s="37"/>
      <c r="R1107" s="37"/>
      <c r="S1107" s="37"/>
      <c r="T1107" s="37"/>
      <c r="U1107" s="81"/>
      <c r="V1107" s="37"/>
      <c r="W1107" s="37"/>
      <c r="X1107" s="37"/>
      <c r="Y1107" s="37"/>
      <c r="Z1107" s="37"/>
      <c r="AA1107" s="82"/>
      <c r="AB1107" s="87"/>
      <c r="AC1107" s="37"/>
    </row>
    <row r="1108" customFormat="false" ht="15" hidden="false" customHeight="false" outlineLevel="0" collapsed="false">
      <c r="N1108" s="37"/>
      <c r="O1108" s="37"/>
      <c r="P1108" s="37"/>
      <c r="Q1108" s="37"/>
      <c r="R1108" s="37"/>
      <c r="S1108" s="37"/>
      <c r="T1108" s="37"/>
      <c r="U1108" s="81"/>
      <c r="V1108" s="37"/>
      <c r="W1108" s="37"/>
      <c r="X1108" s="37"/>
      <c r="Y1108" s="37"/>
      <c r="Z1108" s="37"/>
      <c r="AA1108" s="82"/>
      <c r="AB1108" s="87"/>
      <c r="AC1108" s="37"/>
    </row>
    <row r="1109" customFormat="false" ht="15" hidden="false" customHeight="false" outlineLevel="0" collapsed="false">
      <c r="N1109" s="37"/>
      <c r="O1109" s="37"/>
      <c r="P1109" s="37"/>
      <c r="Q1109" s="37"/>
      <c r="R1109" s="37"/>
      <c r="S1109" s="37"/>
      <c r="T1109" s="37"/>
      <c r="U1109" s="81"/>
      <c r="V1109" s="37"/>
      <c r="W1109" s="37"/>
      <c r="X1109" s="37"/>
      <c r="Y1109" s="37"/>
      <c r="Z1109" s="37"/>
      <c r="AA1109" s="82"/>
      <c r="AB1109" s="87"/>
      <c r="AC1109" s="37"/>
    </row>
    <row r="1110" customFormat="false" ht="15" hidden="false" customHeight="false" outlineLevel="0" collapsed="false">
      <c r="N1110" s="37"/>
      <c r="O1110" s="37"/>
      <c r="P1110" s="37"/>
      <c r="Q1110" s="37"/>
      <c r="R1110" s="37"/>
      <c r="S1110" s="37"/>
      <c r="T1110" s="37"/>
      <c r="U1110" s="81"/>
      <c r="V1110" s="37"/>
      <c r="W1110" s="37"/>
      <c r="X1110" s="37"/>
      <c r="Y1110" s="37"/>
      <c r="Z1110" s="37"/>
      <c r="AA1110" s="82"/>
      <c r="AB1110" s="87"/>
      <c r="AC1110" s="37"/>
    </row>
    <row r="1111" customFormat="false" ht="15" hidden="false" customHeight="false" outlineLevel="0" collapsed="false">
      <c r="N1111" s="37"/>
      <c r="O1111" s="37"/>
      <c r="P1111" s="37"/>
      <c r="Q1111" s="37"/>
      <c r="R1111" s="37"/>
      <c r="S1111" s="37"/>
      <c r="T1111" s="37"/>
      <c r="U1111" s="81"/>
      <c r="V1111" s="37"/>
      <c r="W1111" s="37"/>
      <c r="X1111" s="37"/>
      <c r="Y1111" s="37"/>
      <c r="Z1111" s="37"/>
      <c r="AA1111" s="82"/>
      <c r="AB1111" s="87"/>
      <c r="AC1111" s="37"/>
    </row>
    <row r="1112" customFormat="false" ht="15" hidden="false" customHeight="false" outlineLevel="0" collapsed="false">
      <c r="N1112" s="37"/>
      <c r="O1112" s="37"/>
      <c r="P1112" s="37"/>
      <c r="Q1112" s="37"/>
      <c r="R1112" s="37"/>
      <c r="S1112" s="37"/>
      <c r="T1112" s="37"/>
      <c r="U1112" s="81"/>
      <c r="V1112" s="37"/>
      <c r="W1112" s="37"/>
      <c r="X1112" s="37"/>
      <c r="Y1112" s="37"/>
      <c r="Z1112" s="37"/>
      <c r="AA1112" s="82"/>
      <c r="AB1112" s="87"/>
      <c r="AC1112" s="37"/>
    </row>
    <row r="1113" customFormat="false" ht="15" hidden="false" customHeight="false" outlineLevel="0" collapsed="false">
      <c r="N1113" s="37"/>
      <c r="O1113" s="37"/>
      <c r="P1113" s="37"/>
      <c r="Q1113" s="37"/>
      <c r="R1113" s="37"/>
      <c r="S1113" s="37"/>
      <c r="T1113" s="37"/>
      <c r="U1113" s="81"/>
      <c r="V1113" s="37"/>
      <c r="W1113" s="37"/>
      <c r="X1113" s="37"/>
      <c r="Y1113" s="37"/>
      <c r="Z1113" s="37"/>
      <c r="AA1113" s="82"/>
      <c r="AB1113" s="87"/>
      <c r="AC1113" s="37"/>
    </row>
    <row r="1114" customFormat="false" ht="15" hidden="false" customHeight="false" outlineLevel="0" collapsed="false">
      <c r="N1114" s="37"/>
      <c r="O1114" s="37"/>
      <c r="P1114" s="37"/>
      <c r="Q1114" s="37"/>
      <c r="R1114" s="37"/>
      <c r="S1114" s="37"/>
      <c r="T1114" s="37"/>
      <c r="U1114" s="81"/>
      <c r="V1114" s="37"/>
      <c r="W1114" s="37"/>
      <c r="X1114" s="37"/>
      <c r="Y1114" s="37"/>
      <c r="Z1114" s="37"/>
      <c r="AA1114" s="82"/>
      <c r="AB1114" s="87"/>
      <c r="AC1114" s="37"/>
    </row>
    <row r="1115" customFormat="false" ht="15" hidden="false" customHeight="false" outlineLevel="0" collapsed="false">
      <c r="N1115" s="37"/>
      <c r="O1115" s="37"/>
      <c r="P1115" s="37"/>
      <c r="Q1115" s="37"/>
      <c r="R1115" s="37"/>
      <c r="S1115" s="37"/>
      <c r="T1115" s="37"/>
      <c r="U1115" s="81"/>
      <c r="V1115" s="37"/>
      <c r="W1115" s="37"/>
      <c r="X1115" s="37"/>
      <c r="Y1115" s="37"/>
      <c r="Z1115" s="37"/>
      <c r="AA1115" s="82"/>
      <c r="AB1115" s="87"/>
      <c r="AC1115" s="37"/>
    </row>
    <row r="1116" customFormat="false" ht="15" hidden="false" customHeight="false" outlineLevel="0" collapsed="false">
      <c r="N1116" s="37"/>
      <c r="O1116" s="37"/>
      <c r="P1116" s="37"/>
      <c r="Q1116" s="37"/>
      <c r="R1116" s="37"/>
      <c r="S1116" s="37"/>
      <c r="T1116" s="37"/>
      <c r="U1116" s="81"/>
      <c r="V1116" s="37"/>
      <c r="W1116" s="37"/>
      <c r="X1116" s="37"/>
      <c r="Y1116" s="37"/>
      <c r="Z1116" s="37"/>
      <c r="AA1116" s="82"/>
      <c r="AB1116" s="87"/>
      <c r="AC1116" s="37"/>
    </row>
    <row r="1117" customFormat="false" ht="15" hidden="false" customHeight="false" outlineLevel="0" collapsed="false">
      <c r="N1117" s="37"/>
      <c r="O1117" s="37"/>
      <c r="P1117" s="37"/>
      <c r="Q1117" s="37"/>
      <c r="R1117" s="37"/>
      <c r="S1117" s="37"/>
      <c r="T1117" s="37"/>
      <c r="U1117" s="81"/>
      <c r="V1117" s="37"/>
      <c r="W1117" s="37"/>
      <c r="X1117" s="37"/>
      <c r="Y1117" s="37"/>
      <c r="Z1117" s="37"/>
      <c r="AA1117" s="82"/>
      <c r="AB1117" s="87"/>
      <c r="AC1117" s="37"/>
    </row>
    <row r="1118" customFormat="false" ht="15" hidden="false" customHeight="false" outlineLevel="0" collapsed="false">
      <c r="N1118" s="37"/>
      <c r="O1118" s="37"/>
      <c r="P1118" s="37"/>
      <c r="Q1118" s="37"/>
      <c r="R1118" s="37"/>
      <c r="S1118" s="37"/>
      <c r="T1118" s="37"/>
      <c r="U1118" s="81"/>
      <c r="V1118" s="37"/>
      <c r="W1118" s="37"/>
      <c r="X1118" s="37"/>
      <c r="Y1118" s="37"/>
      <c r="Z1118" s="37"/>
      <c r="AA1118" s="82"/>
      <c r="AB1118" s="87"/>
      <c r="AC1118" s="37"/>
    </row>
    <row r="1119" customFormat="false" ht="15" hidden="false" customHeight="false" outlineLevel="0" collapsed="false">
      <c r="N1119" s="37"/>
      <c r="O1119" s="37"/>
      <c r="P1119" s="37"/>
      <c r="Q1119" s="37"/>
      <c r="R1119" s="37"/>
      <c r="S1119" s="37"/>
      <c r="T1119" s="37"/>
      <c r="U1119" s="81"/>
      <c r="V1119" s="37"/>
      <c r="W1119" s="37"/>
      <c r="X1119" s="37"/>
      <c r="Y1119" s="37"/>
      <c r="Z1119" s="37"/>
      <c r="AA1119" s="82"/>
      <c r="AB1119" s="87"/>
      <c r="AC1119" s="37"/>
    </row>
    <row r="1120" customFormat="false" ht="15" hidden="false" customHeight="false" outlineLevel="0" collapsed="false">
      <c r="N1120" s="37"/>
      <c r="O1120" s="37"/>
      <c r="P1120" s="37"/>
      <c r="Q1120" s="37"/>
      <c r="R1120" s="37"/>
      <c r="S1120" s="37"/>
      <c r="T1120" s="37"/>
      <c r="U1120" s="81"/>
      <c r="V1120" s="37"/>
      <c r="W1120" s="37"/>
      <c r="X1120" s="37"/>
      <c r="Y1120" s="37"/>
      <c r="Z1120" s="37"/>
      <c r="AA1120" s="82"/>
      <c r="AB1120" s="87"/>
      <c r="AC1120" s="37"/>
    </row>
    <row r="1121" customFormat="false" ht="15" hidden="false" customHeight="false" outlineLevel="0" collapsed="false">
      <c r="N1121" s="37"/>
      <c r="O1121" s="37"/>
      <c r="P1121" s="37"/>
      <c r="Q1121" s="37"/>
      <c r="R1121" s="37"/>
      <c r="S1121" s="37"/>
      <c r="T1121" s="37"/>
      <c r="U1121" s="81"/>
      <c r="V1121" s="37"/>
      <c r="W1121" s="37"/>
      <c r="X1121" s="37"/>
      <c r="Y1121" s="37"/>
      <c r="Z1121" s="37"/>
      <c r="AA1121" s="82"/>
      <c r="AB1121" s="87"/>
      <c r="AC1121" s="37"/>
    </row>
    <row r="1122" customFormat="false" ht="15" hidden="false" customHeight="false" outlineLevel="0" collapsed="false">
      <c r="N1122" s="37"/>
      <c r="O1122" s="37"/>
      <c r="P1122" s="37"/>
      <c r="Q1122" s="37"/>
      <c r="R1122" s="37"/>
      <c r="S1122" s="37"/>
      <c r="T1122" s="37"/>
      <c r="U1122" s="81"/>
      <c r="V1122" s="37"/>
      <c r="W1122" s="37"/>
      <c r="X1122" s="37"/>
      <c r="Y1122" s="37"/>
      <c r="Z1122" s="37"/>
      <c r="AA1122" s="82"/>
      <c r="AB1122" s="87"/>
      <c r="AC1122" s="37"/>
    </row>
    <row r="1123" customFormat="false" ht="15" hidden="false" customHeight="false" outlineLevel="0" collapsed="false">
      <c r="N1123" s="37"/>
      <c r="O1123" s="37"/>
      <c r="P1123" s="37"/>
      <c r="Q1123" s="37"/>
      <c r="R1123" s="37"/>
      <c r="S1123" s="37"/>
      <c r="T1123" s="37"/>
      <c r="U1123" s="81"/>
      <c r="V1123" s="37"/>
      <c r="W1123" s="37"/>
      <c r="X1123" s="37"/>
      <c r="Y1123" s="37"/>
      <c r="Z1123" s="37"/>
      <c r="AA1123" s="82"/>
      <c r="AB1123" s="87"/>
      <c r="AC1123" s="37"/>
    </row>
    <row r="1124" customFormat="false" ht="15" hidden="false" customHeight="false" outlineLevel="0" collapsed="false">
      <c r="N1124" s="37"/>
      <c r="O1124" s="37"/>
      <c r="P1124" s="37"/>
      <c r="Q1124" s="37"/>
      <c r="R1124" s="37"/>
      <c r="S1124" s="37"/>
      <c r="T1124" s="37"/>
      <c r="U1124" s="81"/>
      <c r="V1124" s="37"/>
      <c r="W1124" s="37"/>
      <c r="X1124" s="37"/>
      <c r="Y1124" s="37"/>
      <c r="Z1124" s="37"/>
      <c r="AA1124" s="82"/>
      <c r="AB1124" s="87"/>
      <c r="AC1124" s="37"/>
    </row>
    <row r="1125" customFormat="false" ht="15" hidden="false" customHeight="false" outlineLevel="0" collapsed="false">
      <c r="N1125" s="37"/>
      <c r="O1125" s="37"/>
      <c r="P1125" s="37"/>
      <c r="Q1125" s="37"/>
      <c r="R1125" s="37"/>
      <c r="S1125" s="37"/>
      <c r="T1125" s="37"/>
      <c r="U1125" s="81"/>
      <c r="V1125" s="37"/>
      <c r="W1125" s="37"/>
      <c r="X1125" s="37"/>
      <c r="Y1125" s="37"/>
      <c r="Z1125" s="37"/>
      <c r="AA1125" s="82"/>
      <c r="AB1125" s="87"/>
      <c r="AC1125" s="37"/>
    </row>
    <row r="1126" customFormat="false" ht="15" hidden="false" customHeight="false" outlineLevel="0" collapsed="false">
      <c r="N1126" s="37"/>
      <c r="O1126" s="37"/>
      <c r="P1126" s="37"/>
      <c r="Q1126" s="37"/>
      <c r="R1126" s="37"/>
      <c r="S1126" s="37"/>
      <c r="T1126" s="37"/>
      <c r="U1126" s="81"/>
      <c r="V1126" s="37"/>
      <c r="W1126" s="37"/>
      <c r="X1126" s="37"/>
      <c r="Y1126" s="37"/>
      <c r="Z1126" s="37"/>
      <c r="AA1126" s="82"/>
      <c r="AB1126" s="87"/>
      <c r="AC1126" s="37"/>
    </row>
    <row r="1127" customFormat="false" ht="15" hidden="false" customHeight="false" outlineLevel="0" collapsed="false">
      <c r="N1127" s="37"/>
      <c r="O1127" s="37"/>
      <c r="P1127" s="37"/>
      <c r="Q1127" s="37"/>
      <c r="R1127" s="37"/>
      <c r="S1127" s="37"/>
      <c r="T1127" s="37"/>
      <c r="U1127" s="81"/>
      <c r="V1127" s="37"/>
      <c r="W1127" s="37"/>
      <c r="X1127" s="37"/>
      <c r="Y1127" s="37"/>
      <c r="Z1127" s="37"/>
      <c r="AA1127" s="82"/>
      <c r="AB1127" s="87"/>
      <c r="AC1127" s="37"/>
    </row>
    <row r="1128" customFormat="false" ht="15" hidden="false" customHeight="false" outlineLevel="0" collapsed="false">
      <c r="N1128" s="37"/>
      <c r="O1128" s="37"/>
      <c r="P1128" s="37"/>
      <c r="Q1128" s="37"/>
      <c r="R1128" s="37"/>
      <c r="S1128" s="37"/>
      <c r="T1128" s="37"/>
      <c r="U1128" s="81"/>
      <c r="V1128" s="37"/>
      <c r="W1128" s="37"/>
      <c r="X1128" s="37"/>
      <c r="Y1128" s="37"/>
      <c r="Z1128" s="37"/>
      <c r="AA1128" s="82"/>
      <c r="AB1128" s="87"/>
      <c r="AC1128" s="37"/>
    </row>
    <row r="1129" customFormat="false" ht="15" hidden="false" customHeight="false" outlineLevel="0" collapsed="false">
      <c r="N1129" s="37"/>
      <c r="O1129" s="37"/>
      <c r="P1129" s="37"/>
      <c r="Q1129" s="37"/>
      <c r="R1129" s="37"/>
      <c r="S1129" s="37"/>
      <c r="T1129" s="37"/>
      <c r="U1129" s="81"/>
      <c r="V1129" s="37"/>
      <c r="W1129" s="37"/>
      <c r="X1129" s="37"/>
      <c r="Y1129" s="37"/>
      <c r="Z1129" s="37"/>
      <c r="AA1129" s="82"/>
      <c r="AB1129" s="87"/>
      <c r="AC1129" s="37"/>
    </row>
    <row r="1130" customFormat="false" ht="15" hidden="false" customHeight="false" outlineLevel="0" collapsed="false">
      <c r="N1130" s="37"/>
      <c r="O1130" s="37"/>
      <c r="P1130" s="37"/>
      <c r="Q1130" s="37"/>
      <c r="R1130" s="37"/>
      <c r="S1130" s="37"/>
      <c r="T1130" s="37"/>
      <c r="U1130" s="81"/>
      <c r="V1130" s="37"/>
      <c r="W1130" s="37"/>
      <c r="X1130" s="37"/>
      <c r="Y1130" s="37"/>
      <c r="Z1130" s="37"/>
      <c r="AA1130" s="82"/>
      <c r="AB1130" s="87"/>
      <c r="AC1130" s="37"/>
    </row>
    <row r="1131" customFormat="false" ht="15" hidden="false" customHeight="false" outlineLevel="0" collapsed="false">
      <c r="N1131" s="37"/>
      <c r="O1131" s="37"/>
      <c r="P1131" s="37"/>
      <c r="Q1131" s="37"/>
      <c r="R1131" s="37"/>
      <c r="S1131" s="37"/>
      <c r="T1131" s="37"/>
      <c r="U1131" s="81"/>
      <c r="V1131" s="37"/>
      <c r="W1131" s="37"/>
      <c r="X1131" s="37"/>
      <c r="Y1131" s="37"/>
      <c r="Z1131" s="37"/>
      <c r="AA1131" s="82"/>
      <c r="AB1131" s="87"/>
      <c r="AC1131" s="37"/>
    </row>
    <row r="1132" customFormat="false" ht="15" hidden="false" customHeight="false" outlineLevel="0" collapsed="false">
      <c r="N1132" s="37"/>
      <c r="O1132" s="37"/>
      <c r="P1132" s="37"/>
      <c r="Q1132" s="37"/>
      <c r="R1132" s="37"/>
      <c r="S1132" s="37"/>
      <c r="T1132" s="37"/>
      <c r="U1132" s="81"/>
      <c r="V1132" s="37"/>
      <c r="W1132" s="37"/>
      <c r="X1132" s="37"/>
      <c r="Y1132" s="37"/>
      <c r="Z1132" s="37"/>
      <c r="AA1132" s="82"/>
      <c r="AB1132" s="87"/>
      <c r="AC1132" s="37"/>
    </row>
    <row r="1133" customFormat="false" ht="15" hidden="false" customHeight="false" outlineLevel="0" collapsed="false">
      <c r="N1133" s="37"/>
      <c r="O1133" s="37"/>
      <c r="P1133" s="37"/>
      <c r="Q1133" s="37"/>
      <c r="R1133" s="37"/>
      <c r="S1133" s="37"/>
      <c r="T1133" s="37"/>
      <c r="U1133" s="81"/>
      <c r="V1133" s="37"/>
      <c r="W1133" s="37"/>
      <c r="X1133" s="37"/>
      <c r="Y1133" s="37"/>
      <c r="Z1133" s="37"/>
      <c r="AA1133" s="82"/>
      <c r="AB1133" s="87"/>
      <c r="AC1133" s="37"/>
    </row>
    <row r="1134" customFormat="false" ht="15" hidden="false" customHeight="false" outlineLevel="0" collapsed="false">
      <c r="N1134" s="37"/>
      <c r="O1134" s="37"/>
      <c r="P1134" s="37"/>
      <c r="Q1134" s="37"/>
      <c r="R1134" s="37"/>
      <c r="S1134" s="37"/>
      <c r="T1134" s="37"/>
      <c r="U1134" s="81"/>
      <c r="V1134" s="37"/>
      <c r="W1134" s="37"/>
      <c r="X1134" s="37"/>
      <c r="Y1134" s="37"/>
      <c r="Z1134" s="37"/>
      <c r="AA1134" s="82"/>
      <c r="AB1134" s="87"/>
      <c r="AC1134" s="37"/>
    </row>
    <row r="1135" customFormat="false" ht="15" hidden="false" customHeight="false" outlineLevel="0" collapsed="false">
      <c r="N1135" s="37"/>
      <c r="O1135" s="37"/>
      <c r="P1135" s="37"/>
      <c r="Q1135" s="37"/>
      <c r="R1135" s="37"/>
      <c r="S1135" s="37"/>
      <c r="T1135" s="37"/>
      <c r="U1135" s="81"/>
      <c r="V1135" s="37"/>
      <c r="W1135" s="37"/>
      <c r="X1135" s="37"/>
      <c r="Y1135" s="37"/>
      <c r="Z1135" s="37"/>
      <c r="AA1135" s="82"/>
      <c r="AB1135" s="87"/>
      <c r="AC1135" s="37"/>
    </row>
    <row r="1136" customFormat="false" ht="15" hidden="false" customHeight="false" outlineLevel="0" collapsed="false">
      <c r="N1136" s="37"/>
      <c r="O1136" s="37"/>
      <c r="P1136" s="37"/>
      <c r="Q1136" s="37"/>
      <c r="R1136" s="37"/>
      <c r="S1136" s="37"/>
      <c r="T1136" s="37"/>
      <c r="U1136" s="81"/>
      <c r="V1136" s="37"/>
      <c r="W1136" s="37"/>
      <c r="X1136" s="37"/>
      <c r="Y1136" s="37"/>
      <c r="Z1136" s="37"/>
      <c r="AA1136" s="82"/>
      <c r="AB1136" s="87"/>
      <c r="AC1136" s="37"/>
    </row>
    <row r="1137" customFormat="false" ht="15" hidden="false" customHeight="false" outlineLevel="0" collapsed="false">
      <c r="N1137" s="37"/>
      <c r="O1137" s="37"/>
      <c r="P1137" s="37"/>
      <c r="Q1137" s="37"/>
      <c r="R1137" s="37"/>
      <c r="S1137" s="37"/>
      <c r="T1137" s="37"/>
      <c r="U1137" s="81"/>
      <c r="V1137" s="37"/>
      <c r="W1137" s="37"/>
      <c r="X1137" s="37"/>
      <c r="Y1137" s="37"/>
      <c r="Z1137" s="37"/>
      <c r="AA1137" s="82"/>
      <c r="AB1137" s="87"/>
      <c r="AC1137" s="37"/>
    </row>
    <row r="1138" customFormat="false" ht="15" hidden="false" customHeight="false" outlineLevel="0" collapsed="false">
      <c r="N1138" s="37"/>
      <c r="O1138" s="37"/>
      <c r="P1138" s="37"/>
      <c r="Q1138" s="37"/>
      <c r="R1138" s="37"/>
      <c r="S1138" s="37"/>
      <c r="T1138" s="37"/>
      <c r="U1138" s="81"/>
      <c r="V1138" s="37"/>
      <c r="W1138" s="37"/>
      <c r="X1138" s="37"/>
      <c r="Y1138" s="37"/>
      <c r="Z1138" s="37"/>
      <c r="AA1138" s="82"/>
      <c r="AB1138" s="87"/>
      <c r="AC1138" s="37"/>
    </row>
    <row r="1139" customFormat="false" ht="15" hidden="false" customHeight="false" outlineLevel="0" collapsed="false">
      <c r="N1139" s="37"/>
      <c r="O1139" s="37"/>
      <c r="P1139" s="37"/>
      <c r="Q1139" s="37"/>
      <c r="R1139" s="37"/>
      <c r="S1139" s="37"/>
      <c r="T1139" s="37"/>
      <c r="U1139" s="81"/>
      <c r="V1139" s="37"/>
      <c r="W1139" s="37"/>
      <c r="X1139" s="37"/>
      <c r="Y1139" s="37"/>
      <c r="Z1139" s="37"/>
      <c r="AA1139" s="82"/>
      <c r="AB1139" s="87"/>
      <c r="AC1139" s="37"/>
    </row>
    <row r="1140" customFormat="false" ht="15" hidden="false" customHeight="false" outlineLevel="0" collapsed="false">
      <c r="N1140" s="37"/>
      <c r="O1140" s="37"/>
      <c r="P1140" s="37"/>
      <c r="Q1140" s="37"/>
      <c r="R1140" s="37"/>
      <c r="S1140" s="37"/>
      <c r="T1140" s="37"/>
      <c r="U1140" s="81"/>
      <c r="V1140" s="37"/>
      <c r="W1140" s="37"/>
      <c r="X1140" s="37"/>
      <c r="Y1140" s="37"/>
      <c r="Z1140" s="37"/>
      <c r="AA1140" s="82"/>
      <c r="AB1140" s="87"/>
      <c r="AC1140" s="37"/>
    </row>
    <row r="1141" customFormat="false" ht="15" hidden="false" customHeight="false" outlineLevel="0" collapsed="false">
      <c r="N1141" s="37"/>
      <c r="O1141" s="37"/>
      <c r="P1141" s="37"/>
      <c r="Q1141" s="37"/>
      <c r="R1141" s="37"/>
      <c r="S1141" s="37"/>
      <c r="T1141" s="37"/>
      <c r="U1141" s="81"/>
      <c r="V1141" s="37"/>
      <c r="W1141" s="37"/>
      <c r="X1141" s="37"/>
      <c r="Y1141" s="37"/>
      <c r="Z1141" s="37"/>
      <c r="AA1141" s="82"/>
      <c r="AB1141" s="87"/>
      <c r="AC1141" s="37"/>
    </row>
    <row r="1142" customFormat="false" ht="15" hidden="false" customHeight="false" outlineLevel="0" collapsed="false">
      <c r="N1142" s="37"/>
      <c r="O1142" s="37"/>
      <c r="P1142" s="37"/>
      <c r="Q1142" s="37"/>
      <c r="R1142" s="37"/>
      <c r="S1142" s="37"/>
      <c r="T1142" s="37"/>
      <c r="U1142" s="81"/>
      <c r="V1142" s="37"/>
      <c r="W1142" s="37"/>
      <c r="X1142" s="37"/>
      <c r="Y1142" s="37"/>
      <c r="Z1142" s="37"/>
      <c r="AA1142" s="82"/>
      <c r="AB1142" s="87"/>
      <c r="AC1142" s="37"/>
    </row>
    <row r="1143" customFormat="false" ht="15" hidden="false" customHeight="false" outlineLevel="0" collapsed="false">
      <c r="N1143" s="37"/>
      <c r="O1143" s="37"/>
      <c r="P1143" s="37"/>
      <c r="Q1143" s="37"/>
      <c r="R1143" s="37"/>
      <c r="S1143" s="37"/>
      <c r="T1143" s="37"/>
      <c r="U1143" s="81"/>
      <c r="V1143" s="37"/>
      <c r="W1143" s="37"/>
      <c r="X1143" s="37"/>
      <c r="Y1143" s="37"/>
      <c r="Z1143" s="37"/>
      <c r="AA1143" s="82"/>
      <c r="AB1143" s="87"/>
      <c r="AC1143" s="37"/>
    </row>
    <row r="1144" customFormat="false" ht="15" hidden="false" customHeight="false" outlineLevel="0" collapsed="false">
      <c r="N1144" s="37"/>
      <c r="O1144" s="37"/>
      <c r="P1144" s="37"/>
      <c r="Q1144" s="37"/>
      <c r="R1144" s="37"/>
      <c r="S1144" s="37"/>
      <c r="T1144" s="37"/>
      <c r="U1144" s="81"/>
      <c r="V1144" s="37"/>
      <c r="W1144" s="37"/>
      <c r="X1144" s="37"/>
      <c r="Y1144" s="37"/>
      <c r="Z1144" s="37"/>
      <c r="AA1144" s="82"/>
      <c r="AB1144" s="87"/>
      <c r="AC1144" s="37"/>
    </row>
    <row r="1145" customFormat="false" ht="15" hidden="false" customHeight="false" outlineLevel="0" collapsed="false">
      <c r="N1145" s="37"/>
      <c r="O1145" s="37"/>
      <c r="P1145" s="37"/>
      <c r="Q1145" s="37"/>
      <c r="R1145" s="37"/>
      <c r="S1145" s="37"/>
      <c r="T1145" s="37"/>
      <c r="U1145" s="81"/>
      <c r="V1145" s="37"/>
      <c r="W1145" s="37"/>
      <c r="X1145" s="37"/>
      <c r="Y1145" s="37"/>
      <c r="Z1145" s="37"/>
      <c r="AA1145" s="82"/>
      <c r="AB1145" s="87"/>
      <c r="AC1145" s="37"/>
    </row>
    <row r="1146" customFormat="false" ht="15" hidden="false" customHeight="false" outlineLevel="0" collapsed="false">
      <c r="N1146" s="37"/>
      <c r="O1146" s="37"/>
      <c r="P1146" s="37"/>
      <c r="Q1146" s="37"/>
      <c r="R1146" s="37"/>
      <c r="S1146" s="37"/>
      <c r="T1146" s="37"/>
      <c r="U1146" s="81"/>
      <c r="V1146" s="37"/>
      <c r="W1146" s="37"/>
      <c r="X1146" s="37"/>
      <c r="Y1146" s="37"/>
      <c r="Z1146" s="37"/>
      <c r="AA1146" s="82"/>
      <c r="AB1146" s="87"/>
      <c r="AC1146" s="37"/>
    </row>
    <row r="1147" customFormat="false" ht="15" hidden="false" customHeight="false" outlineLevel="0" collapsed="false">
      <c r="N1147" s="37"/>
      <c r="O1147" s="37"/>
      <c r="P1147" s="37"/>
      <c r="Q1147" s="37"/>
      <c r="R1147" s="37"/>
      <c r="S1147" s="37"/>
      <c r="T1147" s="37"/>
      <c r="U1147" s="81"/>
      <c r="V1147" s="37"/>
      <c r="W1147" s="37"/>
      <c r="X1147" s="37"/>
      <c r="Y1147" s="37"/>
      <c r="Z1147" s="37"/>
      <c r="AA1147" s="82"/>
      <c r="AB1147" s="87"/>
      <c r="AC1147" s="37"/>
    </row>
    <row r="1148" customFormat="false" ht="15" hidden="false" customHeight="false" outlineLevel="0" collapsed="false">
      <c r="N1148" s="37"/>
      <c r="O1148" s="37"/>
      <c r="P1148" s="37"/>
      <c r="Q1148" s="37"/>
      <c r="R1148" s="37"/>
      <c r="S1148" s="37"/>
      <c r="T1148" s="37"/>
      <c r="U1148" s="81"/>
      <c r="V1148" s="37"/>
      <c r="W1148" s="37"/>
      <c r="X1148" s="37"/>
      <c r="Y1148" s="37"/>
      <c r="Z1148" s="37"/>
      <c r="AA1148" s="82"/>
      <c r="AB1148" s="87"/>
      <c r="AC1148" s="37"/>
    </row>
    <row r="1149" customFormat="false" ht="15" hidden="false" customHeight="false" outlineLevel="0" collapsed="false">
      <c r="N1149" s="37"/>
      <c r="O1149" s="37"/>
      <c r="P1149" s="37"/>
      <c r="Q1149" s="37"/>
      <c r="R1149" s="37"/>
      <c r="S1149" s="37"/>
      <c r="T1149" s="37"/>
      <c r="U1149" s="81"/>
      <c r="V1149" s="37"/>
      <c r="W1149" s="37"/>
      <c r="X1149" s="37"/>
      <c r="Y1149" s="37"/>
      <c r="Z1149" s="37"/>
      <c r="AA1149" s="82"/>
      <c r="AB1149" s="87"/>
      <c r="AC1149" s="37"/>
    </row>
    <row r="1150" customFormat="false" ht="15" hidden="false" customHeight="false" outlineLevel="0" collapsed="false">
      <c r="N1150" s="37"/>
      <c r="O1150" s="37"/>
      <c r="P1150" s="37"/>
      <c r="Q1150" s="37"/>
      <c r="R1150" s="37"/>
      <c r="S1150" s="37"/>
      <c r="T1150" s="37"/>
      <c r="U1150" s="81"/>
      <c r="V1150" s="37"/>
      <c r="W1150" s="37"/>
      <c r="X1150" s="37"/>
      <c r="Y1150" s="37"/>
      <c r="Z1150" s="37"/>
      <c r="AA1150" s="82"/>
      <c r="AB1150" s="87"/>
      <c r="AC1150" s="37"/>
    </row>
    <row r="1151" customFormat="false" ht="15" hidden="false" customHeight="false" outlineLevel="0" collapsed="false">
      <c r="N1151" s="37"/>
      <c r="O1151" s="37"/>
      <c r="P1151" s="37"/>
      <c r="Q1151" s="37"/>
      <c r="R1151" s="37"/>
      <c r="S1151" s="37"/>
      <c r="T1151" s="37"/>
      <c r="U1151" s="81"/>
      <c r="V1151" s="37"/>
      <c r="W1151" s="37"/>
      <c r="X1151" s="37"/>
      <c r="Y1151" s="37"/>
      <c r="Z1151" s="37"/>
      <c r="AA1151" s="82"/>
      <c r="AB1151" s="87"/>
      <c r="AC1151" s="37"/>
    </row>
    <row r="1152" customFormat="false" ht="15" hidden="false" customHeight="false" outlineLevel="0" collapsed="false">
      <c r="N1152" s="37"/>
      <c r="O1152" s="37"/>
      <c r="P1152" s="37"/>
      <c r="Q1152" s="37"/>
      <c r="R1152" s="37"/>
      <c r="S1152" s="37"/>
      <c r="T1152" s="37"/>
      <c r="U1152" s="81"/>
      <c r="V1152" s="37"/>
      <c r="W1152" s="37"/>
      <c r="X1152" s="37"/>
      <c r="Y1152" s="37"/>
      <c r="Z1152" s="37"/>
      <c r="AA1152" s="82"/>
      <c r="AB1152" s="87"/>
      <c r="AC1152" s="37"/>
    </row>
    <row r="1153" customFormat="false" ht="15" hidden="false" customHeight="false" outlineLevel="0" collapsed="false">
      <c r="N1153" s="37"/>
      <c r="O1153" s="37"/>
      <c r="P1153" s="37"/>
      <c r="Q1153" s="37"/>
      <c r="R1153" s="37"/>
      <c r="S1153" s="37"/>
      <c r="T1153" s="37"/>
      <c r="U1153" s="81"/>
      <c r="V1153" s="37"/>
      <c r="W1153" s="37"/>
      <c r="X1153" s="37"/>
      <c r="Y1153" s="37"/>
      <c r="Z1153" s="37"/>
      <c r="AA1153" s="82"/>
      <c r="AB1153" s="87"/>
      <c r="AC1153" s="37"/>
    </row>
    <row r="1154" customFormat="false" ht="15" hidden="false" customHeight="false" outlineLevel="0" collapsed="false">
      <c r="N1154" s="37"/>
      <c r="O1154" s="37"/>
      <c r="P1154" s="37"/>
      <c r="Q1154" s="37"/>
      <c r="R1154" s="37"/>
      <c r="S1154" s="37"/>
      <c r="T1154" s="37"/>
      <c r="U1154" s="81"/>
      <c r="V1154" s="37"/>
      <c r="W1154" s="37"/>
      <c r="X1154" s="37"/>
      <c r="Y1154" s="37"/>
      <c r="Z1154" s="37"/>
      <c r="AA1154" s="82"/>
      <c r="AB1154" s="87"/>
      <c r="AC1154" s="37"/>
    </row>
    <row r="1155" customFormat="false" ht="15" hidden="false" customHeight="false" outlineLevel="0" collapsed="false">
      <c r="N1155" s="37"/>
      <c r="O1155" s="37"/>
      <c r="P1155" s="37"/>
      <c r="Q1155" s="37"/>
      <c r="R1155" s="37"/>
      <c r="S1155" s="37"/>
      <c r="T1155" s="37"/>
      <c r="U1155" s="81"/>
      <c r="V1155" s="37"/>
      <c r="W1155" s="37"/>
      <c r="X1155" s="37"/>
      <c r="Y1155" s="37"/>
      <c r="Z1155" s="37"/>
      <c r="AA1155" s="82"/>
      <c r="AB1155" s="87"/>
      <c r="AC1155" s="37"/>
    </row>
    <row r="1156" customFormat="false" ht="15" hidden="false" customHeight="false" outlineLevel="0" collapsed="false">
      <c r="N1156" s="37"/>
      <c r="O1156" s="37"/>
      <c r="P1156" s="37"/>
      <c r="Q1156" s="37"/>
      <c r="R1156" s="37"/>
      <c r="S1156" s="37"/>
      <c r="T1156" s="37"/>
      <c r="U1156" s="81"/>
      <c r="V1156" s="37"/>
      <c r="W1156" s="37"/>
      <c r="X1156" s="37"/>
      <c r="Y1156" s="37"/>
      <c r="Z1156" s="37"/>
      <c r="AA1156" s="82"/>
      <c r="AB1156" s="87"/>
      <c r="AC1156" s="37"/>
    </row>
    <row r="1157" customFormat="false" ht="15" hidden="false" customHeight="false" outlineLevel="0" collapsed="false">
      <c r="N1157" s="37"/>
      <c r="O1157" s="37"/>
      <c r="P1157" s="37"/>
      <c r="Q1157" s="37"/>
      <c r="R1157" s="37"/>
      <c r="S1157" s="37"/>
      <c r="T1157" s="37"/>
      <c r="U1157" s="81"/>
      <c r="V1157" s="37"/>
      <c r="W1157" s="37"/>
      <c r="X1157" s="37"/>
      <c r="Y1157" s="37"/>
      <c r="Z1157" s="37"/>
      <c r="AA1157" s="82"/>
      <c r="AB1157" s="87"/>
      <c r="AC1157" s="37"/>
    </row>
    <row r="1158" customFormat="false" ht="15" hidden="false" customHeight="false" outlineLevel="0" collapsed="false">
      <c r="N1158" s="37"/>
      <c r="O1158" s="37"/>
      <c r="P1158" s="37"/>
      <c r="Q1158" s="37"/>
      <c r="R1158" s="37"/>
      <c r="S1158" s="37"/>
      <c r="T1158" s="37"/>
      <c r="U1158" s="81"/>
      <c r="V1158" s="37"/>
      <c r="W1158" s="37"/>
      <c r="X1158" s="37"/>
      <c r="Y1158" s="37"/>
      <c r="Z1158" s="37"/>
      <c r="AA1158" s="82"/>
      <c r="AB1158" s="87"/>
      <c r="AC1158" s="37"/>
    </row>
    <row r="1159" customFormat="false" ht="15" hidden="false" customHeight="false" outlineLevel="0" collapsed="false">
      <c r="N1159" s="37"/>
      <c r="O1159" s="37"/>
      <c r="P1159" s="37"/>
      <c r="Q1159" s="37"/>
      <c r="R1159" s="37"/>
      <c r="S1159" s="37"/>
      <c r="T1159" s="37"/>
      <c r="U1159" s="81"/>
      <c r="V1159" s="37"/>
      <c r="W1159" s="37"/>
      <c r="X1159" s="37"/>
      <c r="Y1159" s="37"/>
      <c r="Z1159" s="37"/>
      <c r="AA1159" s="82"/>
      <c r="AB1159" s="87"/>
      <c r="AC1159" s="37"/>
    </row>
    <row r="1160" customFormat="false" ht="15" hidden="false" customHeight="false" outlineLevel="0" collapsed="false">
      <c r="N1160" s="37"/>
      <c r="O1160" s="37"/>
      <c r="P1160" s="37"/>
      <c r="Q1160" s="37"/>
      <c r="R1160" s="37"/>
      <c r="S1160" s="37"/>
      <c r="T1160" s="37"/>
      <c r="U1160" s="81"/>
      <c r="V1160" s="37"/>
      <c r="W1160" s="37"/>
      <c r="X1160" s="37"/>
      <c r="Y1160" s="37"/>
      <c r="Z1160" s="37"/>
      <c r="AA1160" s="82"/>
      <c r="AB1160" s="87"/>
      <c r="AC1160" s="37"/>
    </row>
    <row r="1161" customFormat="false" ht="15" hidden="false" customHeight="false" outlineLevel="0" collapsed="false">
      <c r="N1161" s="37"/>
      <c r="O1161" s="37"/>
      <c r="P1161" s="37"/>
      <c r="Q1161" s="37"/>
      <c r="R1161" s="37"/>
      <c r="S1161" s="37"/>
      <c r="T1161" s="37"/>
      <c r="U1161" s="81"/>
      <c r="V1161" s="37"/>
      <c r="W1161" s="37"/>
      <c r="X1161" s="37"/>
      <c r="Y1161" s="37"/>
      <c r="Z1161" s="37"/>
      <c r="AA1161" s="82"/>
      <c r="AB1161" s="87"/>
      <c r="AC1161" s="37"/>
    </row>
    <row r="1162" customFormat="false" ht="15" hidden="false" customHeight="false" outlineLevel="0" collapsed="false">
      <c r="N1162" s="37"/>
      <c r="O1162" s="37"/>
      <c r="P1162" s="37"/>
      <c r="Q1162" s="37"/>
      <c r="R1162" s="37"/>
      <c r="S1162" s="37"/>
      <c r="T1162" s="37"/>
      <c r="U1162" s="81"/>
      <c r="V1162" s="37"/>
      <c r="W1162" s="37"/>
      <c r="X1162" s="37"/>
      <c r="Y1162" s="37"/>
      <c r="Z1162" s="37"/>
      <c r="AA1162" s="82"/>
      <c r="AB1162" s="87"/>
      <c r="AC1162" s="37"/>
    </row>
    <row r="1163" customFormat="false" ht="15" hidden="false" customHeight="false" outlineLevel="0" collapsed="false">
      <c r="N1163" s="37"/>
      <c r="O1163" s="37"/>
      <c r="P1163" s="37"/>
      <c r="Q1163" s="37"/>
      <c r="R1163" s="37"/>
      <c r="S1163" s="37"/>
      <c r="T1163" s="37"/>
      <c r="U1163" s="81"/>
      <c r="V1163" s="37"/>
      <c r="W1163" s="37"/>
      <c r="X1163" s="37"/>
      <c r="Y1163" s="37"/>
      <c r="Z1163" s="37"/>
      <c r="AA1163" s="82"/>
      <c r="AB1163" s="87"/>
      <c r="AC1163" s="37"/>
    </row>
    <row r="1164" customFormat="false" ht="15" hidden="false" customHeight="false" outlineLevel="0" collapsed="false">
      <c r="N1164" s="37"/>
      <c r="O1164" s="37"/>
      <c r="P1164" s="37"/>
      <c r="Q1164" s="37"/>
      <c r="R1164" s="37"/>
      <c r="S1164" s="37"/>
      <c r="T1164" s="37"/>
      <c r="U1164" s="81"/>
      <c r="V1164" s="37"/>
      <c r="W1164" s="37"/>
      <c r="X1164" s="37"/>
      <c r="Y1164" s="37"/>
      <c r="Z1164" s="37"/>
      <c r="AA1164" s="82"/>
      <c r="AB1164" s="87"/>
      <c r="AC1164" s="37"/>
    </row>
    <row r="1165" customFormat="false" ht="15" hidden="false" customHeight="false" outlineLevel="0" collapsed="false">
      <c r="N1165" s="37"/>
      <c r="O1165" s="37"/>
      <c r="P1165" s="37"/>
      <c r="Q1165" s="37"/>
      <c r="R1165" s="37"/>
      <c r="S1165" s="37"/>
      <c r="T1165" s="37"/>
      <c r="U1165" s="81"/>
      <c r="V1165" s="37"/>
      <c r="W1165" s="37"/>
      <c r="X1165" s="37"/>
      <c r="Y1165" s="37"/>
      <c r="Z1165" s="37"/>
      <c r="AA1165" s="82"/>
      <c r="AB1165" s="87"/>
      <c r="AC1165" s="37"/>
    </row>
    <row r="1166" customFormat="false" ht="15" hidden="false" customHeight="false" outlineLevel="0" collapsed="false">
      <c r="N1166" s="37"/>
      <c r="O1166" s="37"/>
      <c r="P1166" s="37"/>
      <c r="Q1166" s="37"/>
      <c r="R1166" s="37"/>
      <c r="S1166" s="37"/>
      <c r="T1166" s="37"/>
      <c r="U1166" s="81"/>
      <c r="V1166" s="37"/>
      <c r="W1166" s="37"/>
      <c r="X1166" s="37"/>
      <c r="Y1166" s="37"/>
      <c r="Z1166" s="37"/>
      <c r="AA1166" s="82"/>
      <c r="AB1166" s="87"/>
      <c r="AC1166" s="37"/>
    </row>
    <row r="1167" customFormat="false" ht="15" hidden="false" customHeight="false" outlineLevel="0" collapsed="false">
      <c r="N1167" s="37"/>
      <c r="O1167" s="37"/>
      <c r="P1167" s="37"/>
      <c r="Q1167" s="37"/>
      <c r="R1167" s="37"/>
      <c r="S1167" s="37"/>
      <c r="T1167" s="37"/>
      <c r="U1167" s="81"/>
      <c r="V1167" s="37"/>
      <c r="W1167" s="37"/>
      <c r="X1167" s="37"/>
      <c r="Y1167" s="37"/>
      <c r="Z1167" s="37"/>
      <c r="AA1167" s="82"/>
      <c r="AB1167" s="87"/>
      <c r="AC1167" s="37"/>
    </row>
    <row r="1168" customFormat="false" ht="15" hidden="false" customHeight="false" outlineLevel="0" collapsed="false">
      <c r="N1168" s="37"/>
      <c r="O1168" s="37"/>
      <c r="P1168" s="37"/>
      <c r="Q1168" s="37"/>
      <c r="R1168" s="37"/>
      <c r="S1168" s="37"/>
      <c r="T1168" s="37"/>
      <c r="U1168" s="81"/>
      <c r="V1168" s="37"/>
      <c r="W1168" s="37"/>
      <c r="X1168" s="37"/>
      <c r="Y1168" s="37"/>
      <c r="Z1168" s="37"/>
      <c r="AA1168" s="82"/>
      <c r="AB1168" s="87"/>
      <c r="AC1168" s="37"/>
    </row>
    <row r="1169" customFormat="false" ht="15" hidden="false" customHeight="false" outlineLevel="0" collapsed="false">
      <c r="N1169" s="37"/>
      <c r="O1169" s="37"/>
      <c r="P1169" s="37"/>
      <c r="Q1169" s="37"/>
      <c r="R1169" s="37"/>
      <c r="S1169" s="37"/>
      <c r="T1169" s="37"/>
      <c r="U1169" s="81"/>
      <c r="V1169" s="37"/>
      <c r="W1169" s="37"/>
      <c r="X1169" s="37"/>
      <c r="Y1169" s="37"/>
      <c r="Z1169" s="37"/>
      <c r="AA1169" s="82"/>
      <c r="AB1169" s="87"/>
      <c r="AC1169" s="37"/>
    </row>
    <row r="1170" customFormat="false" ht="15" hidden="false" customHeight="false" outlineLevel="0" collapsed="false">
      <c r="N1170" s="37"/>
      <c r="O1170" s="37"/>
      <c r="P1170" s="37"/>
      <c r="Q1170" s="37"/>
      <c r="R1170" s="37"/>
      <c r="S1170" s="37"/>
      <c r="T1170" s="37"/>
      <c r="U1170" s="81"/>
      <c r="V1170" s="37"/>
      <c r="W1170" s="37"/>
      <c r="X1170" s="37"/>
      <c r="Y1170" s="37"/>
      <c r="Z1170" s="37"/>
      <c r="AA1170" s="82"/>
      <c r="AB1170" s="87"/>
      <c r="AC1170" s="37"/>
    </row>
    <row r="1171" customFormat="false" ht="15" hidden="false" customHeight="false" outlineLevel="0" collapsed="false">
      <c r="N1171" s="37"/>
      <c r="O1171" s="37"/>
      <c r="P1171" s="37"/>
      <c r="Q1171" s="37"/>
      <c r="R1171" s="37"/>
      <c r="S1171" s="37"/>
      <c r="T1171" s="37"/>
      <c r="U1171" s="81"/>
      <c r="V1171" s="37"/>
      <c r="W1171" s="37"/>
      <c r="X1171" s="37"/>
      <c r="Y1171" s="37"/>
      <c r="Z1171" s="37"/>
      <c r="AA1171" s="82"/>
      <c r="AB1171" s="87"/>
      <c r="AC1171" s="37"/>
    </row>
    <row r="1172" customFormat="false" ht="15" hidden="false" customHeight="false" outlineLevel="0" collapsed="false">
      <c r="N1172" s="37"/>
      <c r="O1172" s="37"/>
      <c r="P1172" s="37"/>
      <c r="Q1172" s="37"/>
      <c r="R1172" s="37"/>
      <c r="S1172" s="37"/>
      <c r="T1172" s="37"/>
      <c r="U1172" s="81"/>
      <c r="V1172" s="37"/>
      <c r="W1172" s="37"/>
      <c r="X1172" s="37"/>
      <c r="Y1172" s="37"/>
      <c r="Z1172" s="37"/>
      <c r="AA1172" s="82"/>
      <c r="AB1172" s="87"/>
      <c r="AC1172" s="37"/>
    </row>
    <row r="1173" customFormat="false" ht="15" hidden="false" customHeight="false" outlineLevel="0" collapsed="false">
      <c r="N1173" s="37"/>
      <c r="O1173" s="37"/>
      <c r="P1173" s="37"/>
      <c r="Q1173" s="37"/>
      <c r="R1173" s="37"/>
      <c r="S1173" s="37"/>
      <c r="T1173" s="37"/>
      <c r="U1173" s="81"/>
      <c r="V1173" s="37"/>
      <c r="W1173" s="37"/>
      <c r="X1173" s="37"/>
      <c r="Y1173" s="37"/>
      <c r="Z1173" s="37"/>
      <c r="AA1173" s="82"/>
      <c r="AB1173" s="87"/>
      <c r="AC1173" s="37"/>
    </row>
    <row r="1174" customFormat="false" ht="15" hidden="false" customHeight="false" outlineLevel="0" collapsed="false">
      <c r="N1174" s="37"/>
      <c r="O1174" s="37"/>
      <c r="P1174" s="37"/>
      <c r="Q1174" s="37"/>
      <c r="R1174" s="37"/>
      <c r="S1174" s="37"/>
      <c r="T1174" s="37"/>
      <c r="U1174" s="81"/>
      <c r="V1174" s="37"/>
      <c r="W1174" s="37"/>
      <c r="X1174" s="37"/>
      <c r="Y1174" s="37"/>
      <c r="Z1174" s="37"/>
      <c r="AA1174" s="82"/>
      <c r="AB1174" s="87"/>
      <c r="AC1174" s="37"/>
    </row>
    <row r="1175" customFormat="false" ht="15" hidden="false" customHeight="false" outlineLevel="0" collapsed="false">
      <c r="N1175" s="37"/>
      <c r="O1175" s="37"/>
      <c r="P1175" s="37"/>
      <c r="Q1175" s="37"/>
      <c r="R1175" s="37"/>
      <c r="S1175" s="37"/>
      <c r="T1175" s="37"/>
      <c r="U1175" s="81"/>
      <c r="V1175" s="37"/>
      <c r="W1175" s="37"/>
      <c r="X1175" s="37"/>
      <c r="Y1175" s="37"/>
      <c r="Z1175" s="37"/>
      <c r="AA1175" s="82"/>
      <c r="AB1175" s="87"/>
      <c r="AC1175" s="37"/>
    </row>
    <row r="1176" customFormat="false" ht="15" hidden="false" customHeight="false" outlineLevel="0" collapsed="false">
      <c r="N1176" s="37"/>
      <c r="O1176" s="37"/>
      <c r="P1176" s="37"/>
      <c r="Q1176" s="37"/>
      <c r="R1176" s="37"/>
      <c r="S1176" s="37"/>
      <c r="T1176" s="37"/>
      <c r="U1176" s="81"/>
      <c r="V1176" s="37"/>
      <c r="W1176" s="37"/>
      <c r="X1176" s="37"/>
      <c r="Y1176" s="37"/>
      <c r="Z1176" s="37"/>
      <c r="AA1176" s="82"/>
      <c r="AB1176" s="87"/>
      <c r="AC1176" s="37"/>
    </row>
    <row r="1177" customFormat="false" ht="15" hidden="false" customHeight="false" outlineLevel="0" collapsed="false">
      <c r="N1177" s="37"/>
      <c r="O1177" s="37"/>
      <c r="P1177" s="37"/>
      <c r="Q1177" s="37"/>
      <c r="R1177" s="37"/>
      <c r="S1177" s="37"/>
      <c r="T1177" s="37"/>
      <c r="U1177" s="81"/>
      <c r="V1177" s="37"/>
      <c r="W1177" s="37"/>
      <c r="X1177" s="37"/>
      <c r="Y1177" s="37"/>
      <c r="Z1177" s="37"/>
      <c r="AA1177" s="82"/>
      <c r="AB1177" s="87"/>
      <c r="AC1177" s="37"/>
    </row>
    <row r="1178" customFormat="false" ht="15" hidden="false" customHeight="false" outlineLevel="0" collapsed="false">
      <c r="N1178" s="37"/>
      <c r="O1178" s="37"/>
      <c r="P1178" s="37"/>
      <c r="Q1178" s="37"/>
      <c r="R1178" s="37"/>
      <c r="S1178" s="37"/>
      <c r="T1178" s="37"/>
      <c r="U1178" s="81"/>
      <c r="V1178" s="37"/>
      <c r="W1178" s="37"/>
      <c r="X1178" s="37"/>
      <c r="Y1178" s="37"/>
      <c r="Z1178" s="37"/>
      <c r="AA1178" s="82"/>
      <c r="AB1178" s="87"/>
      <c r="AC1178" s="37"/>
    </row>
    <row r="1179" customFormat="false" ht="15" hidden="false" customHeight="false" outlineLevel="0" collapsed="false">
      <c r="N1179" s="37"/>
      <c r="O1179" s="37"/>
      <c r="P1179" s="37"/>
      <c r="Q1179" s="37"/>
      <c r="R1179" s="37"/>
      <c r="S1179" s="37"/>
      <c r="T1179" s="37"/>
      <c r="U1179" s="81"/>
      <c r="V1179" s="37"/>
      <c r="W1179" s="37"/>
      <c r="X1179" s="37"/>
      <c r="Y1179" s="37"/>
      <c r="Z1179" s="37"/>
      <c r="AA1179" s="82"/>
      <c r="AB1179" s="87"/>
      <c r="AC1179" s="37"/>
    </row>
    <row r="1180" customFormat="false" ht="15" hidden="false" customHeight="false" outlineLevel="0" collapsed="false">
      <c r="N1180" s="37"/>
      <c r="O1180" s="37"/>
      <c r="P1180" s="37"/>
      <c r="Q1180" s="37"/>
      <c r="R1180" s="37"/>
      <c r="S1180" s="37"/>
      <c r="T1180" s="37"/>
      <c r="U1180" s="81"/>
      <c r="V1180" s="37"/>
      <c r="W1180" s="37"/>
      <c r="X1180" s="37"/>
      <c r="Y1180" s="37"/>
      <c r="Z1180" s="37"/>
      <c r="AA1180" s="82"/>
      <c r="AB1180" s="87"/>
      <c r="AC1180" s="37"/>
    </row>
    <row r="1181" customFormat="false" ht="15" hidden="false" customHeight="false" outlineLevel="0" collapsed="false">
      <c r="N1181" s="37"/>
      <c r="O1181" s="37"/>
      <c r="P1181" s="37"/>
      <c r="Q1181" s="37"/>
      <c r="R1181" s="37"/>
      <c r="S1181" s="37"/>
      <c r="T1181" s="37"/>
      <c r="U1181" s="81"/>
      <c r="V1181" s="37"/>
      <c r="W1181" s="37"/>
      <c r="X1181" s="37"/>
      <c r="Y1181" s="37"/>
      <c r="Z1181" s="37"/>
      <c r="AA1181" s="82"/>
      <c r="AB1181" s="87"/>
      <c r="AC1181" s="37"/>
    </row>
    <row r="1182" customFormat="false" ht="15" hidden="false" customHeight="false" outlineLevel="0" collapsed="false">
      <c r="N1182" s="37"/>
      <c r="O1182" s="37"/>
      <c r="P1182" s="37"/>
      <c r="Q1182" s="37"/>
      <c r="R1182" s="37"/>
      <c r="S1182" s="37"/>
      <c r="T1182" s="37"/>
      <c r="U1182" s="81"/>
      <c r="V1182" s="37"/>
      <c r="W1182" s="37"/>
      <c r="X1182" s="37"/>
      <c r="Y1182" s="37"/>
      <c r="Z1182" s="37"/>
      <c r="AA1182" s="82"/>
      <c r="AB1182" s="87"/>
      <c r="AC1182" s="37"/>
    </row>
    <row r="1183" customFormat="false" ht="15" hidden="false" customHeight="false" outlineLevel="0" collapsed="false">
      <c r="N1183" s="37"/>
      <c r="O1183" s="37"/>
      <c r="P1183" s="37"/>
      <c r="Q1183" s="37"/>
      <c r="R1183" s="37"/>
      <c r="S1183" s="37"/>
      <c r="T1183" s="37"/>
      <c r="U1183" s="81"/>
      <c r="V1183" s="37"/>
      <c r="W1183" s="37"/>
      <c r="X1183" s="37"/>
      <c r="Y1183" s="37"/>
      <c r="Z1183" s="37"/>
      <c r="AA1183" s="82"/>
      <c r="AB1183" s="87"/>
      <c r="AC1183" s="37"/>
    </row>
    <row r="1184" customFormat="false" ht="15" hidden="false" customHeight="false" outlineLevel="0" collapsed="false">
      <c r="N1184" s="37"/>
      <c r="O1184" s="37"/>
      <c r="P1184" s="37"/>
      <c r="Q1184" s="37"/>
      <c r="R1184" s="37"/>
      <c r="S1184" s="37"/>
      <c r="T1184" s="37"/>
      <c r="U1184" s="81"/>
      <c r="V1184" s="37"/>
      <c r="W1184" s="37"/>
      <c r="X1184" s="37"/>
      <c r="Y1184" s="37"/>
      <c r="Z1184" s="37"/>
      <c r="AA1184" s="82"/>
      <c r="AB1184" s="87"/>
      <c r="AC1184" s="37"/>
    </row>
    <row r="1185" customFormat="false" ht="15" hidden="false" customHeight="false" outlineLevel="0" collapsed="false">
      <c r="N1185" s="37"/>
      <c r="O1185" s="37"/>
      <c r="P1185" s="37"/>
      <c r="Q1185" s="37"/>
      <c r="R1185" s="37"/>
      <c r="S1185" s="37"/>
      <c r="T1185" s="37"/>
      <c r="U1185" s="81"/>
      <c r="V1185" s="37"/>
      <c r="W1185" s="37"/>
      <c r="X1185" s="37"/>
      <c r="Y1185" s="37"/>
      <c r="Z1185" s="37"/>
      <c r="AA1185" s="82"/>
      <c r="AB1185" s="87"/>
      <c r="AC1185" s="37"/>
    </row>
    <row r="1186" customFormat="false" ht="15" hidden="false" customHeight="false" outlineLevel="0" collapsed="false">
      <c r="N1186" s="37"/>
      <c r="O1186" s="37"/>
      <c r="P1186" s="37"/>
      <c r="Q1186" s="37"/>
      <c r="R1186" s="37"/>
      <c r="S1186" s="37"/>
      <c r="T1186" s="37"/>
      <c r="U1186" s="81"/>
      <c r="V1186" s="37"/>
      <c r="W1186" s="37"/>
      <c r="X1186" s="37"/>
      <c r="Y1186" s="37"/>
      <c r="Z1186" s="37"/>
      <c r="AA1186" s="82"/>
      <c r="AB1186" s="87"/>
      <c r="AC1186" s="37"/>
    </row>
    <row r="1187" customFormat="false" ht="15" hidden="false" customHeight="false" outlineLevel="0" collapsed="false">
      <c r="N1187" s="37"/>
      <c r="O1187" s="37"/>
      <c r="P1187" s="37"/>
      <c r="Q1187" s="37"/>
      <c r="R1187" s="37"/>
      <c r="S1187" s="37"/>
      <c r="T1187" s="37"/>
      <c r="U1187" s="81"/>
      <c r="V1187" s="37"/>
      <c r="W1187" s="37"/>
      <c r="X1187" s="37"/>
      <c r="Y1187" s="37"/>
      <c r="Z1187" s="37"/>
      <c r="AA1187" s="82"/>
      <c r="AB1187" s="87"/>
      <c r="AC1187" s="37"/>
    </row>
    <row r="1188" customFormat="false" ht="15" hidden="false" customHeight="false" outlineLevel="0" collapsed="false">
      <c r="N1188" s="37"/>
      <c r="O1188" s="37"/>
      <c r="P1188" s="37"/>
      <c r="Q1188" s="37"/>
      <c r="R1188" s="37"/>
      <c r="S1188" s="37"/>
      <c r="T1188" s="37"/>
      <c r="U1188" s="81"/>
      <c r="V1188" s="37"/>
      <c r="W1188" s="37"/>
      <c r="X1188" s="37"/>
      <c r="Y1188" s="37"/>
      <c r="Z1188" s="37"/>
      <c r="AA1188" s="82"/>
      <c r="AB1188" s="87"/>
      <c r="AC1188" s="37"/>
    </row>
    <row r="1189" customFormat="false" ht="15" hidden="false" customHeight="false" outlineLevel="0" collapsed="false">
      <c r="N1189" s="37"/>
      <c r="O1189" s="37"/>
      <c r="P1189" s="37"/>
      <c r="Q1189" s="37"/>
      <c r="R1189" s="37"/>
      <c r="S1189" s="37"/>
      <c r="T1189" s="37"/>
      <c r="U1189" s="81"/>
      <c r="V1189" s="37"/>
      <c r="W1189" s="37"/>
      <c r="X1189" s="37"/>
      <c r="Y1189" s="37"/>
      <c r="Z1189" s="37"/>
      <c r="AA1189" s="82"/>
      <c r="AB1189" s="87"/>
      <c r="AC1189" s="37"/>
    </row>
    <row r="1190" customFormat="false" ht="15" hidden="false" customHeight="false" outlineLevel="0" collapsed="false">
      <c r="N1190" s="37"/>
      <c r="O1190" s="37"/>
      <c r="P1190" s="37"/>
      <c r="Q1190" s="37"/>
      <c r="R1190" s="37"/>
      <c r="S1190" s="37"/>
      <c r="T1190" s="37"/>
      <c r="U1190" s="81"/>
      <c r="V1190" s="37"/>
      <c r="W1190" s="37"/>
      <c r="X1190" s="37"/>
      <c r="Y1190" s="37"/>
      <c r="Z1190" s="37"/>
      <c r="AA1190" s="82"/>
      <c r="AB1190" s="87"/>
      <c r="AC1190" s="37"/>
    </row>
    <row r="1191" customFormat="false" ht="15" hidden="false" customHeight="false" outlineLevel="0" collapsed="false">
      <c r="N1191" s="37"/>
      <c r="O1191" s="37"/>
      <c r="P1191" s="37"/>
      <c r="Q1191" s="37"/>
      <c r="R1191" s="37"/>
      <c r="S1191" s="37"/>
      <c r="T1191" s="37"/>
      <c r="U1191" s="81"/>
      <c r="V1191" s="37"/>
      <c r="W1191" s="37"/>
      <c r="X1191" s="37"/>
      <c r="Y1191" s="37"/>
      <c r="Z1191" s="37"/>
      <c r="AA1191" s="82"/>
      <c r="AB1191" s="87"/>
      <c r="AC1191" s="37"/>
    </row>
    <row r="1192" customFormat="false" ht="15" hidden="false" customHeight="false" outlineLevel="0" collapsed="false">
      <c r="N1192" s="37"/>
      <c r="O1192" s="37"/>
      <c r="P1192" s="37"/>
      <c r="Q1192" s="37"/>
      <c r="R1192" s="37"/>
      <c r="S1192" s="37"/>
      <c r="T1192" s="37"/>
      <c r="U1192" s="81"/>
      <c r="V1192" s="37"/>
      <c r="W1192" s="37"/>
      <c r="X1192" s="37"/>
      <c r="Y1192" s="37"/>
      <c r="Z1192" s="37"/>
      <c r="AA1192" s="82"/>
      <c r="AB1192" s="87"/>
      <c r="AC1192" s="37"/>
    </row>
    <row r="1193" customFormat="false" ht="15" hidden="false" customHeight="false" outlineLevel="0" collapsed="false">
      <c r="N1193" s="37"/>
      <c r="O1193" s="37"/>
      <c r="P1193" s="37"/>
      <c r="Q1193" s="37"/>
      <c r="R1193" s="37"/>
      <c r="S1193" s="37"/>
      <c r="T1193" s="37"/>
      <c r="U1193" s="81"/>
      <c r="V1193" s="37"/>
      <c r="W1193" s="37"/>
      <c r="X1193" s="37"/>
      <c r="Y1193" s="37"/>
      <c r="Z1193" s="37"/>
      <c r="AA1193" s="82"/>
      <c r="AB1193" s="87"/>
      <c r="AC1193" s="37"/>
    </row>
    <row r="1194" customFormat="false" ht="15" hidden="false" customHeight="false" outlineLevel="0" collapsed="false">
      <c r="N1194" s="37"/>
      <c r="O1194" s="37"/>
      <c r="P1194" s="37"/>
      <c r="Q1194" s="37"/>
      <c r="R1194" s="37"/>
      <c r="S1194" s="37"/>
      <c r="T1194" s="37"/>
      <c r="U1194" s="81"/>
      <c r="V1194" s="37"/>
      <c r="W1194" s="37"/>
      <c r="X1194" s="37"/>
      <c r="Y1194" s="37"/>
      <c r="Z1194" s="37"/>
      <c r="AA1194" s="82"/>
      <c r="AB1194" s="87"/>
      <c r="AC1194" s="37"/>
    </row>
    <row r="1195" customFormat="false" ht="15" hidden="false" customHeight="false" outlineLevel="0" collapsed="false">
      <c r="N1195" s="37"/>
      <c r="O1195" s="37"/>
      <c r="P1195" s="37"/>
      <c r="Q1195" s="37"/>
      <c r="R1195" s="37"/>
      <c r="S1195" s="37"/>
      <c r="T1195" s="37"/>
      <c r="U1195" s="81"/>
      <c r="V1195" s="37"/>
      <c r="W1195" s="37"/>
      <c r="X1195" s="37"/>
      <c r="Y1195" s="37"/>
      <c r="Z1195" s="37"/>
      <c r="AA1195" s="82"/>
      <c r="AB1195" s="87"/>
      <c r="AC1195" s="37"/>
    </row>
    <row r="1196" customFormat="false" ht="15" hidden="false" customHeight="false" outlineLevel="0" collapsed="false">
      <c r="N1196" s="37"/>
      <c r="O1196" s="37"/>
      <c r="P1196" s="37"/>
      <c r="Q1196" s="37"/>
      <c r="R1196" s="37"/>
      <c r="S1196" s="37"/>
      <c r="T1196" s="37"/>
      <c r="U1196" s="81"/>
      <c r="V1196" s="37"/>
      <c r="W1196" s="37"/>
      <c r="X1196" s="37"/>
      <c r="Y1196" s="37"/>
      <c r="Z1196" s="37"/>
      <c r="AA1196" s="82"/>
      <c r="AB1196" s="87"/>
      <c r="AC1196" s="37"/>
    </row>
    <row r="1197" customFormat="false" ht="15" hidden="false" customHeight="false" outlineLevel="0" collapsed="false">
      <c r="N1197" s="37"/>
      <c r="O1197" s="37"/>
      <c r="P1197" s="37"/>
      <c r="Q1197" s="37"/>
      <c r="R1197" s="37"/>
      <c r="S1197" s="37"/>
      <c r="T1197" s="37"/>
      <c r="U1197" s="81"/>
      <c r="V1197" s="37"/>
      <c r="W1197" s="37"/>
      <c r="X1197" s="37"/>
      <c r="Y1197" s="37"/>
      <c r="Z1197" s="37"/>
      <c r="AA1197" s="82"/>
      <c r="AB1197" s="87"/>
      <c r="AC1197" s="37"/>
    </row>
    <row r="1198" customFormat="false" ht="15" hidden="false" customHeight="false" outlineLevel="0" collapsed="false">
      <c r="N1198" s="37"/>
      <c r="O1198" s="37"/>
      <c r="P1198" s="37"/>
      <c r="Q1198" s="37"/>
      <c r="R1198" s="37"/>
      <c r="S1198" s="37"/>
      <c r="T1198" s="37"/>
      <c r="U1198" s="81"/>
      <c r="V1198" s="37"/>
      <c r="W1198" s="37"/>
      <c r="X1198" s="37"/>
      <c r="Y1198" s="37"/>
      <c r="Z1198" s="37"/>
      <c r="AA1198" s="82"/>
      <c r="AB1198" s="87"/>
      <c r="AC1198" s="37"/>
    </row>
    <row r="1199" customFormat="false" ht="15" hidden="false" customHeight="false" outlineLevel="0" collapsed="false">
      <c r="N1199" s="37"/>
      <c r="O1199" s="37"/>
      <c r="P1199" s="37"/>
      <c r="Q1199" s="37"/>
      <c r="R1199" s="37"/>
      <c r="S1199" s="37"/>
      <c r="T1199" s="37"/>
      <c r="U1199" s="81"/>
      <c r="V1199" s="37"/>
      <c r="W1199" s="37"/>
      <c r="X1199" s="37"/>
      <c r="Y1199" s="37"/>
      <c r="Z1199" s="37"/>
      <c r="AA1199" s="82"/>
      <c r="AB1199" s="87"/>
      <c r="AC1199" s="37"/>
    </row>
    <row r="1200" customFormat="false" ht="15" hidden="false" customHeight="false" outlineLevel="0" collapsed="false">
      <c r="N1200" s="37"/>
      <c r="O1200" s="37"/>
      <c r="P1200" s="37"/>
      <c r="Q1200" s="37"/>
      <c r="R1200" s="37"/>
      <c r="S1200" s="37"/>
      <c r="T1200" s="37"/>
      <c r="U1200" s="81"/>
      <c r="V1200" s="37"/>
      <c r="W1200" s="37"/>
      <c r="X1200" s="37"/>
      <c r="Y1200" s="37"/>
      <c r="Z1200" s="37"/>
      <c r="AA1200" s="82"/>
      <c r="AB1200" s="87"/>
      <c r="AC1200" s="37"/>
    </row>
    <row r="1201" customFormat="false" ht="15" hidden="false" customHeight="false" outlineLevel="0" collapsed="false">
      <c r="N1201" s="37"/>
      <c r="O1201" s="37"/>
      <c r="P1201" s="37"/>
      <c r="Q1201" s="37"/>
      <c r="R1201" s="37"/>
      <c r="S1201" s="37"/>
      <c r="T1201" s="37"/>
      <c r="U1201" s="81"/>
      <c r="V1201" s="37"/>
      <c r="W1201" s="37"/>
      <c r="X1201" s="37"/>
      <c r="Y1201" s="37"/>
      <c r="Z1201" s="37"/>
      <c r="AA1201" s="82"/>
      <c r="AB1201" s="87"/>
      <c r="AC1201" s="37"/>
    </row>
    <row r="1202" customFormat="false" ht="15" hidden="false" customHeight="false" outlineLevel="0" collapsed="false">
      <c r="N1202" s="37"/>
      <c r="O1202" s="37"/>
      <c r="P1202" s="37"/>
      <c r="Q1202" s="37"/>
      <c r="R1202" s="37"/>
      <c r="S1202" s="37"/>
      <c r="T1202" s="37"/>
      <c r="U1202" s="81"/>
      <c r="V1202" s="37"/>
      <c r="W1202" s="37"/>
      <c r="X1202" s="37"/>
      <c r="Y1202" s="37"/>
      <c r="Z1202" s="37"/>
      <c r="AA1202" s="82"/>
      <c r="AB1202" s="87"/>
      <c r="AC1202" s="37"/>
    </row>
    <row r="1203" customFormat="false" ht="15" hidden="false" customHeight="false" outlineLevel="0" collapsed="false">
      <c r="N1203" s="37"/>
      <c r="O1203" s="37"/>
      <c r="P1203" s="37"/>
      <c r="Q1203" s="37"/>
      <c r="R1203" s="37"/>
      <c r="S1203" s="37"/>
      <c r="T1203" s="37"/>
      <c r="U1203" s="81"/>
      <c r="V1203" s="37"/>
      <c r="W1203" s="37"/>
      <c r="X1203" s="37"/>
      <c r="Y1203" s="37"/>
      <c r="Z1203" s="37"/>
      <c r="AA1203" s="82"/>
      <c r="AB1203" s="87"/>
      <c r="AC1203" s="37"/>
    </row>
    <row r="1204" customFormat="false" ht="15" hidden="false" customHeight="false" outlineLevel="0" collapsed="false">
      <c r="N1204" s="37"/>
      <c r="O1204" s="37"/>
      <c r="P1204" s="37"/>
      <c r="Q1204" s="37"/>
      <c r="R1204" s="37"/>
      <c r="S1204" s="37"/>
      <c r="T1204" s="37"/>
      <c r="U1204" s="81"/>
      <c r="V1204" s="37"/>
      <c r="W1204" s="37"/>
      <c r="X1204" s="37"/>
      <c r="Y1204" s="37"/>
      <c r="Z1204" s="37"/>
      <c r="AA1204" s="82"/>
      <c r="AB1204" s="87"/>
      <c r="AC1204" s="37"/>
    </row>
    <row r="1205" customFormat="false" ht="15" hidden="false" customHeight="false" outlineLevel="0" collapsed="false">
      <c r="N1205" s="37"/>
      <c r="O1205" s="37"/>
      <c r="P1205" s="37"/>
      <c r="Q1205" s="37"/>
      <c r="R1205" s="37"/>
      <c r="S1205" s="37"/>
      <c r="T1205" s="37"/>
      <c r="U1205" s="81"/>
      <c r="V1205" s="37"/>
      <c r="W1205" s="37"/>
      <c r="X1205" s="37"/>
      <c r="Y1205" s="37"/>
      <c r="Z1205" s="37"/>
      <c r="AA1205" s="82"/>
      <c r="AB1205" s="87"/>
      <c r="AC1205" s="37"/>
    </row>
    <row r="1206" customFormat="false" ht="15" hidden="false" customHeight="false" outlineLevel="0" collapsed="false">
      <c r="N1206" s="37"/>
      <c r="O1206" s="37"/>
      <c r="P1206" s="37"/>
      <c r="Q1206" s="37"/>
      <c r="R1206" s="37"/>
      <c r="S1206" s="37"/>
      <c r="T1206" s="37"/>
      <c r="U1206" s="81"/>
      <c r="V1206" s="37"/>
      <c r="W1206" s="37"/>
      <c r="X1206" s="37"/>
      <c r="Y1206" s="37"/>
      <c r="Z1206" s="37"/>
      <c r="AA1206" s="82"/>
      <c r="AB1206" s="87"/>
      <c r="AC1206" s="37"/>
    </row>
    <row r="1207" customFormat="false" ht="15" hidden="false" customHeight="false" outlineLevel="0" collapsed="false">
      <c r="N1207" s="37"/>
      <c r="O1207" s="37"/>
      <c r="P1207" s="37"/>
      <c r="Q1207" s="37"/>
      <c r="R1207" s="37"/>
      <c r="S1207" s="37"/>
      <c r="T1207" s="37"/>
      <c r="U1207" s="81"/>
      <c r="V1207" s="37"/>
      <c r="W1207" s="37"/>
      <c r="X1207" s="37"/>
      <c r="Y1207" s="37"/>
      <c r="Z1207" s="37"/>
      <c r="AA1207" s="82"/>
      <c r="AB1207" s="87"/>
      <c r="AC1207" s="37"/>
    </row>
    <row r="1208" customFormat="false" ht="15" hidden="false" customHeight="false" outlineLevel="0" collapsed="false">
      <c r="N1208" s="37"/>
      <c r="O1208" s="37"/>
      <c r="P1208" s="37"/>
      <c r="Q1208" s="37"/>
      <c r="R1208" s="37"/>
      <c r="S1208" s="37"/>
      <c r="T1208" s="37"/>
      <c r="U1208" s="81"/>
      <c r="V1208" s="37"/>
      <c r="W1208" s="37"/>
      <c r="X1208" s="37"/>
      <c r="Y1208" s="37"/>
      <c r="Z1208" s="37"/>
      <c r="AA1208" s="82"/>
      <c r="AB1208" s="87"/>
      <c r="AC1208" s="37"/>
    </row>
    <row r="1209" customFormat="false" ht="15" hidden="false" customHeight="false" outlineLevel="0" collapsed="false">
      <c r="N1209" s="37"/>
      <c r="O1209" s="37"/>
      <c r="P1209" s="37"/>
      <c r="Q1209" s="37"/>
      <c r="R1209" s="37"/>
      <c r="S1209" s="37"/>
      <c r="T1209" s="37"/>
      <c r="U1209" s="81"/>
      <c r="V1209" s="37"/>
      <c r="W1209" s="37"/>
      <c r="X1209" s="37"/>
      <c r="Y1209" s="37"/>
      <c r="Z1209" s="37"/>
      <c r="AA1209" s="82"/>
      <c r="AB1209" s="87"/>
      <c r="AC1209" s="37"/>
    </row>
    <row r="1210" customFormat="false" ht="15" hidden="false" customHeight="false" outlineLevel="0" collapsed="false">
      <c r="N1210" s="37"/>
      <c r="O1210" s="37"/>
      <c r="P1210" s="37"/>
      <c r="Q1210" s="37"/>
      <c r="R1210" s="37"/>
      <c r="S1210" s="37"/>
      <c r="T1210" s="37"/>
      <c r="U1210" s="81"/>
      <c r="V1210" s="37"/>
      <c r="W1210" s="37"/>
      <c r="X1210" s="37"/>
      <c r="Y1210" s="37"/>
      <c r="Z1210" s="37"/>
      <c r="AA1210" s="82"/>
      <c r="AB1210" s="87"/>
      <c r="AC1210" s="37"/>
    </row>
    <row r="1211" customFormat="false" ht="15" hidden="false" customHeight="false" outlineLevel="0" collapsed="false">
      <c r="N1211" s="37"/>
      <c r="O1211" s="37"/>
      <c r="P1211" s="37"/>
      <c r="Q1211" s="37"/>
      <c r="R1211" s="37"/>
      <c r="S1211" s="37"/>
      <c r="T1211" s="37"/>
      <c r="U1211" s="81"/>
      <c r="V1211" s="37"/>
      <c r="W1211" s="37"/>
      <c r="X1211" s="37"/>
      <c r="Y1211" s="37"/>
      <c r="Z1211" s="37"/>
      <c r="AA1211" s="82"/>
      <c r="AB1211" s="87"/>
      <c r="AC1211" s="37"/>
    </row>
    <row r="1212" customFormat="false" ht="15" hidden="false" customHeight="false" outlineLevel="0" collapsed="false">
      <c r="N1212" s="37"/>
      <c r="O1212" s="37"/>
      <c r="P1212" s="37"/>
      <c r="Q1212" s="37"/>
      <c r="R1212" s="37"/>
      <c r="S1212" s="37"/>
      <c r="T1212" s="37"/>
      <c r="U1212" s="81"/>
      <c r="V1212" s="37"/>
      <c r="W1212" s="37"/>
      <c r="X1212" s="37"/>
      <c r="Y1212" s="37"/>
      <c r="Z1212" s="37"/>
      <c r="AA1212" s="82"/>
      <c r="AB1212" s="87"/>
      <c r="AC1212" s="37"/>
    </row>
    <row r="1213" customFormat="false" ht="15" hidden="false" customHeight="false" outlineLevel="0" collapsed="false">
      <c r="N1213" s="37"/>
      <c r="O1213" s="37"/>
      <c r="P1213" s="37"/>
      <c r="Q1213" s="37"/>
      <c r="R1213" s="37"/>
      <c r="S1213" s="37"/>
      <c r="T1213" s="37"/>
      <c r="U1213" s="81"/>
      <c r="V1213" s="37"/>
      <c r="W1213" s="37"/>
      <c r="X1213" s="37"/>
      <c r="Y1213" s="37"/>
      <c r="Z1213" s="37"/>
      <c r="AA1213" s="82"/>
      <c r="AB1213" s="87"/>
      <c r="AC1213" s="37"/>
    </row>
    <row r="1214" customFormat="false" ht="15" hidden="false" customHeight="false" outlineLevel="0" collapsed="false">
      <c r="N1214" s="37"/>
      <c r="O1214" s="37"/>
      <c r="P1214" s="37"/>
      <c r="Q1214" s="37"/>
      <c r="R1214" s="37"/>
      <c r="S1214" s="37"/>
      <c r="T1214" s="37"/>
      <c r="U1214" s="81"/>
      <c r="V1214" s="37"/>
      <c r="W1214" s="37"/>
      <c r="X1214" s="37"/>
      <c r="Y1214" s="37"/>
      <c r="Z1214" s="37"/>
      <c r="AA1214" s="82"/>
      <c r="AB1214" s="87"/>
      <c r="AC1214" s="37"/>
    </row>
    <row r="1215" customFormat="false" ht="15" hidden="false" customHeight="false" outlineLevel="0" collapsed="false">
      <c r="N1215" s="37"/>
      <c r="O1215" s="37"/>
      <c r="P1215" s="37"/>
      <c r="Q1215" s="37"/>
      <c r="R1215" s="37"/>
      <c r="S1215" s="37"/>
      <c r="T1215" s="37"/>
      <c r="U1215" s="81"/>
      <c r="V1215" s="37"/>
      <c r="W1215" s="37"/>
      <c r="X1215" s="37"/>
      <c r="Y1215" s="37"/>
      <c r="Z1215" s="37"/>
      <c r="AA1215" s="82"/>
      <c r="AB1215" s="87"/>
      <c r="AC1215" s="37"/>
    </row>
    <row r="1216" customFormat="false" ht="15" hidden="false" customHeight="false" outlineLevel="0" collapsed="false">
      <c r="N1216" s="37"/>
      <c r="O1216" s="37"/>
      <c r="P1216" s="37"/>
      <c r="Q1216" s="37"/>
      <c r="R1216" s="37"/>
      <c r="S1216" s="37"/>
      <c r="T1216" s="37"/>
      <c r="U1216" s="81"/>
      <c r="V1216" s="37"/>
      <c r="W1216" s="37"/>
      <c r="X1216" s="37"/>
      <c r="Y1216" s="37"/>
      <c r="Z1216" s="37"/>
      <c r="AA1216" s="82"/>
      <c r="AB1216" s="87"/>
      <c r="AC1216" s="37"/>
    </row>
    <row r="1217" customFormat="false" ht="15" hidden="false" customHeight="false" outlineLevel="0" collapsed="false">
      <c r="N1217" s="37"/>
      <c r="O1217" s="37"/>
      <c r="P1217" s="37"/>
      <c r="Q1217" s="37"/>
      <c r="R1217" s="37"/>
      <c r="S1217" s="37"/>
      <c r="T1217" s="37"/>
      <c r="U1217" s="81"/>
      <c r="V1217" s="37"/>
      <c r="W1217" s="37"/>
      <c r="X1217" s="37"/>
      <c r="Y1217" s="37"/>
      <c r="Z1217" s="37"/>
      <c r="AA1217" s="82"/>
      <c r="AB1217" s="87"/>
      <c r="AC1217" s="37"/>
    </row>
    <row r="1218" customFormat="false" ht="15" hidden="false" customHeight="false" outlineLevel="0" collapsed="false">
      <c r="N1218" s="37"/>
      <c r="O1218" s="37"/>
      <c r="P1218" s="37"/>
      <c r="Q1218" s="37"/>
      <c r="R1218" s="37"/>
      <c r="S1218" s="37"/>
      <c r="T1218" s="37"/>
      <c r="U1218" s="81"/>
      <c r="V1218" s="37"/>
      <c r="W1218" s="37"/>
      <c r="X1218" s="37"/>
      <c r="Y1218" s="37"/>
      <c r="Z1218" s="37"/>
      <c r="AA1218" s="82"/>
      <c r="AB1218" s="87"/>
      <c r="AC1218" s="37"/>
    </row>
    <row r="1219" customFormat="false" ht="15" hidden="false" customHeight="false" outlineLevel="0" collapsed="false">
      <c r="N1219" s="37"/>
      <c r="O1219" s="37"/>
      <c r="P1219" s="37"/>
      <c r="Q1219" s="37"/>
      <c r="R1219" s="37"/>
      <c r="S1219" s="37"/>
      <c r="T1219" s="37"/>
      <c r="U1219" s="81"/>
      <c r="V1219" s="37"/>
      <c r="W1219" s="37"/>
      <c r="X1219" s="37"/>
      <c r="Y1219" s="37"/>
      <c r="Z1219" s="37"/>
      <c r="AA1219" s="82"/>
      <c r="AB1219" s="87"/>
      <c r="AC1219" s="37"/>
    </row>
    <row r="1220" customFormat="false" ht="15" hidden="false" customHeight="false" outlineLevel="0" collapsed="false">
      <c r="N1220" s="37"/>
      <c r="O1220" s="37"/>
      <c r="P1220" s="37"/>
      <c r="Q1220" s="37"/>
      <c r="R1220" s="37"/>
      <c r="S1220" s="37"/>
      <c r="T1220" s="37"/>
      <c r="U1220" s="81"/>
      <c r="V1220" s="37"/>
      <c r="W1220" s="37"/>
      <c r="X1220" s="37"/>
      <c r="Y1220" s="37"/>
      <c r="Z1220" s="37"/>
      <c r="AA1220" s="82"/>
      <c r="AB1220" s="87"/>
      <c r="AC1220" s="37"/>
    </row>
    <row r="1221" customFormat="false" ht="15" hidden="false" customHeight="false" outlineLevel="0" collapsed="false">
      <c r="N1221" s="37"/>
      <c r="O1221" s="37"/>
      <c r="P1221" s="37"/>
      <c r="Q1221" s="37"/>
      <c r="R1221" s="37"/>
      <c r="S1221" s="37"/>
      <c r="T1221" s="37"/>
      <c r="U1221" s="81"/>
      <c r="V1221" s="37"/>
      <c r="W1221" s="37"/>
      <c r="X1221" s="37"/>
      <c r="Y1221" s="37"/>
      <c r="Z1221" s="37"/>
      <c r="AA1221" s="82"/>
      <c r="AB1221" s="87"/>
      <c r="AC1221" s="37"/>
    </row>
    <row r="1222" customFormat="false" ht="15" hidden="false" customHeight="false" outlineLevel="0" collapsed="false">
      <c r="N1222" s="37"/>
      <c r="O1222" s="37"/>
      <c r="P1222" s="37"/>
      <c r="Q1222" s="37"/>
      <c r="R1222" s="37"/>
      <c r="S1222" s="37"/>
      <c r="T1222" s="37"/>
      <c r="U1222" s="81"/>
      <c r="V1222" s="37"/>
      <c r="W1222" s="37"/>
      <c r="X1222" s="37"/>
      <c r="Y1222" s="37"/>
      <c r="Z1222" s="37"/>
      <c r="AA1222" s="82"/>
      <c r="AB1222" s="87"/>
      <c r="AC1222" s="37"/>
    </row>
    <row r="1223" customFormat="false" ht="15" hidden="false" customHeight="false" outlineLevel="0" collapsed="false">
      <c r="N1223" s="37"/>
      <c r="O1223" s="37"/>
      <c r="P1223" s="37"/>
      <c r="Q1223" s="37"/>
      <c r="R1223" s="37"/>
      <c r="S1223" s="37"/>
      <c r="T1223" s="37"/>
      <c r="U1223" s="81"/>
      <c r="V1223" s="37"/>
      <c r="W1223" s="37"/>
      <c r="X1223" s="37"/>
      <c r="Y1223" s="37"/>
      <c r="Z1223" s="37"/>
      <c r="AA1223" s="82"/>
      <c r="AB1223" s="87"/>
      <c r="AC1223" s="37"/>
    </row>
    <row r="1224" customFormat="false" ht="15" hidden="false" customHeight="false" outlineLevel="0" collapsed="false">
      <c r="N1224" s="37"/>
      <c r="O1224" s="37"/>
      <c r="P1224" s="37"/>
      <c r="Q1224" s="37"/>
      <c r="R1224" s="37"/>
      <c r="S1224" s="37"/>
      <c r="T1224" s="37"/>
      <c r="U1224" s="81"/>
      <c r="V1224" s="37"/>
      <c r="W1224" s="37"/>
      <c r="X1224" s="37"/>
      <c r="Y1224" s="37"/>
      <c r="Z1224" s="37"/>
      <c r="AA1224" s="82"/>
      <c r="AB1224" s="87"/>
      <c r="AC1224" s="37"/>
    </row>
    <row r="1225" customFormat="false" ht="15" hidden="false" customHeight="false" outlineLevel="0" collapsed="false">
      <c r="N1225" s="37"/>
      <c r="O1225" s="37"/>
      <c r="P1225" s="37"/>
      <c r="Q1225" s="37"/>
      <c r="R1225" s="37"/>
      <c r="S1225" s="37"/>
      <c r="T1225" s="37"/>
      <c r="U1225" s="81"/>
      <c r="V1225" s="37"/>
      <c r="W1225" s="37"/>
      <c r="X1225" s="37"/>
      <c r="Y1225" s="37"/>
      <c r="Z1225" s="37"/>
      <c r="AA1225" s="82"/>
      <c r="AB1225" s="87"/>
      <c r="AC1225" s="37"/>
    </row>
    <row r="1226" customFormat="false" ht="15" hidden="false" customHeight="false" outlineLevel="0" collapsed="false">
      <c r="N1226" s="37"/>
      <c r="O1226" s="37"/>
      <c r="P1226" s="37"/>
      <c r="Q1226" s="37"/>
      <c r="R1226" s="37"/>
      <c r="S1226" s="37"/>
      <c r="T1226" s="37"/>
      <c r="U1226" s="81"/>
      <c r="V1226" s="37"/>
      <c r="W1226" s="37"/>
      <c r="X1226" s="37"/>
      <c r="Y1226" s="37"/>
      <c r="Z1226" s="37"/>
      <c r="AA1226" s="82"/>
      <c r="AB1226" s="87"/>
      <c r="AC1226" s="37"/>
    </row>
    <row r="1227" customFormat="false" ht="15" hidden="false" customHeight="false" outlineLevel="0" collapsed="false">
      <c r="N1227" s="37"/>
      <c r="O1227" s="37"/>
      <c r="P1227" s="37"/>
      <c r="Q1227" s="37"/>
      <c r="R1227" s="37"/>
      <c r="S1227" s="37"/>
      <c r="T1227" s="37"/>
      <c r="U1227" s="81"/>
      <c r="V1227" s="37"/>
      <c r="W1227" s="37"/>
      <c r="X1227" s="37"/>
      <c r="Y1227" s="37"/>
      <c r="Z1227" s="37"/>
      <c r="AA1227" s="82"/>
      <c r="AB1227" s="87"/>
      <c r="AC1227" s="37"/>
    </row>
    <row r="1228" customFormat="false" ht="15" hidden="false" customHeight="false" outlineLevel="0" collapsed="false">
      <c r="N1228" s="37"/>
      <c r="O1228" s="37"/>
      <c r="P1228" s="37"/>
      <c r="Q1228" s="37"/>
      <c r="R1228" s="37"/>
      <c r="S1228" s="37"/>
      <c r="T1228" s="37"/>
      <c r="U1228" s="81"/>
      <c r="V1228" s="37"/>
      <c r="W1228" s="37"/>
      <c r="X1228" s="37"/>
      <c r="Y1228" s="37"/>
      <c r="Z1228" s="37"/>
      <c r="AA1228" s="82"/>
      <c r="AB1228" s="87"/>
      <c r="AC1228" s="37"/>
    </row>
    <row r="1229" customFormat="false" ht="15" hidden="false" customHeight="false" outlineLevel="0" collapsed="false">
      <c r="N1229" s="37"/>
      <c r="O1229" s="37"/>
      <c r="P1229" s="37"/>
      <c r="Q1229" s="37"/>
      <c r="R1229" s="37"/>
      <c r="S1229" s="37"/>
      <c r="T1229" s="37"/>
      <c r="U1229" s="81"/>
      <c r="V1229" s="37"/>
      <c r="W1229" s="37"/>
      <c r="X1229" s="37"/>
      <c r="Y1229" s="37"/>
      <c r="Z1229" s="37"/>
      <c r="AA1229" s="82"/>
      <c r="AB1229" s="87"/>
      <c r="AC1229" s="37"/>
    </row>
    <row r="1230" customFormat="false" ht="15" hidden="false" customHeight="false" outlineLevel="0" collapsed="false">
      <c r="N1230" s="37"/>
      <c r="O1230" s="37"/>
      <c r="P1230" s="37"/>
      <c r="Q1230" s="37"/>
      <c r="R1230" s="37"/>
      <c r="S1230" s="37"/>
      <c r="T1230" s="37"/>
      <c r="U1230" s="81"/>
      <c r="V1230" s="37"/>
      <c r="W1230" s="37"/>
      <c r="X1230" s="37"/>
      <c r="Y1230" s="37"/>
      <c r="Z1230" s="37"/>
      <c r="AA1230" s="82"/>
      <c r="AB1230" s="87"/>
      <c r="AC1230" s="37"/>
    </row>
    <row r="1231" customFormat="false" ht="15" hidden="false" customHeight="false" outlineLevel="0" collapsed="false">
      <c r="N1231" s="37"/>
      <c r="O1231" s="37"/>
      <c r="P1231" s="37"/>
      <c r="Q1231" s="37"/>
      <c r="R1231" s="37"/>
      <c r="S1231" s="37"/>
      <c r="T1231" s="37"/>
      <c r="U1231" s="81"/>
      <c r="V1231" s="37"/>
      <c r="W1231" s="37"/>
      <c r="X1231" s="37"/>
      <c r="Y1231" s="37"/>
      <c r="Z1231" s="37"/>
      <c r="AA1231" s="82"/>
      <c r="AB1231" s="87"/>
      <c r="AC1231" s="37"/>
    </row>
    <row r="1232" customFormat="false" ht="15" hidden="false" customHeight="false" outlineLevel="0" collapsed="false">
      <c r="N1232" s="37"/>
      <c r="O1232" s="37"/>
      <c r="P1232" s="37"/>
      <c r="Q1232" s="37"/>
      <c r="R1232" s="37"/>
      <c r="S1232" s="37"/>
      <c r="T1232" s="37"/>
      <c r="U1232" s="81"/>
      <c r="V1232" s="37"/>
      <c r="W1232" s="37"/>
      <c r="X1232" s="37"/>
      <c r="Y1232" s="37"/>
      <c r="Z1232" s="37"/>
      <c r="AA1232" s="82"/>
      <c r="AB1232" s="87"/>
      <c r="AC1232" s="37"/>
    </row>
    <row r="1233" customFormat="false" ht="15" hidden="false" customHeight="false" outlineLevel="0" collapsed="false">
      <c r="N1233" s="37"/>
      <c r="O1233" s="37"/>
      <c r="P1233" s="37"/>
      <c r="Q1233" s="37"/>
      <c r="R1233" s="37"/>
      <c r="S1233" s="37"/>
      <c r="T1233" s="37"/>
      <c r="U1233" s="81"/>
      <c r="V1233" s="37"/>
      <c r="W1233" s="37"/>
      <c r="X1233" s="37"/>
      <c r="Y1233" s="37"/>
      <c r="Z1233" s="37"/>
      <c r="AA1233" s="82"/>
      <c r="AB1233" s="87"/>
      <c r="AC1233" s="37"/>
    </row>
    <row r="1234" customFormat="false" ht="15" hidden="false" customHeight="false" outlineLevel="0" collapsed="false">
      <c r="N1234" s="37"/>
      <c r="O1234" s="37"/>
      <c r="P1234" s="37"/>
      <c r="Q1234" s="37"/>
      <c r="R1234" s="37"/>
      <c r="S1234" s="37"/>
      <c r="T1234" s="37"/>
      <c r="U1234" s="81"/>
      <c r="V1234" s="37"/>
      <c r="W1234" s="37"/>
      <c r="X1234" s="37"/>
      <c r="Y1234" s="37"/>
      <c r="Z1234" s="37"/>
      <c r="AA1234" s="82"/>
      <c r="AB1234" s="87"/>
      <c r="AC1234" s="37"/>
    </row>
    <row r="1235" customFormat="false" ht="15" hidden="false" customHeight="false" outlineLevel="0" collapsed="false">
      <c r="N1235" s="37"/>
      <c r="O1235" s="37"/>
      <c r="P1235" s="37"/>
      <c r="Q1235" s="37"/>
      <c r="R1235" s="37"/>
      <c r="S1235" s="37"/>
      <c r="T1235" s="37"/>
      <c r="U1235" s="81"/>
      <c r="V1235" s="37"/>
      <c r="W1235" s="37"/>
      <c r="X1235" s="37"/>
      <c r="Y1235" s="37"/>
      <c r="Z1235" s="37"/>
      <c r="AA1235" s="82"/>
      <c r="AB1235" s="87"/>
      <c r="AC1235" s="37"/>
    </row>
    <row r="1236" customFormat="false" ht="15" hidden="false" customHeight="false" outlineLevel="0" collapsed="false">
      <c r="N1236" s="37"/>
      <c r="O1236" s="37"/>
      <c r="P1236" s="37"/>
      <c r="Q1236" s="37"/>
      <c r="R1236" s="37"/>
      <c r="S1236" s="37"/>
      <c r="T1236" s="37"/>
      <c r="U1236" s="81"/>
      <c r="V1236" s="37"/>
      <c r="W1236" s="37"/>
      <c r="X1236" s="37"/>
      <c r="Y1236" s="37"/>
      <c r="Z1236" s="37"/>
      <c r="AA1236" s="82"/>
      <c r="AB1236" s="87"/>
      <c r="AC1236" s="37"/>
    </row>
    <row r="1237" customFormat="false" ht="15" hidden="false" customHeight="false" outlineLevel="0" collapsed="false">
      <c r="N1237" s="37"/>
      <c r="O1237" s="37"/>
      <c r="P1237" s="37"/>
      <c r="Q1237" s="37"/>
      <c r="R1237" s="37"/>
      <c r="S1237" s="37"/>
      <c r="T1237" s="37"/>
      <c r="U1237" s="81"/>
      <c r="V1237" s="37"/>
      <c r="W1237" s="37"/>
      <c r="X1237" s="37"/>
      <c r="Y1237" s="37"/>
      <c r="Z1237" s="37"/>
      <c r="AA1237" s="82"/>
      <c r="AB1237" s="87"/>
      <c r="AC1237" s="37"/>
    </row>
    <row r="1238" customFormat="false" ht="15" hidden="false" customHeight="false" outlineLevel="0" collapsed="false">
      <c r="N1238" s="37"/>
      <c r="O1238" s="37"/>
      <c r="P1238" s="37"/>
      <c r="Q1238" s="37"/>
      <c r="R1238" s="37"/>
      <c r="S1238" s="37"/>
      <c r="T1238" s="37"/>
      <c r="U1238" s="81"/>
      <c r="V1238" s="37"/>
      <c r="W1238" s="37"/>
      <c r="X1238" s="37"/>
      <c r="Y1238" s="37"/>
      <c r="Z1238" s="37"/>
      <c r="AA1238" s="82"/>
      <c r="AB1238" s="87"/>
      <c r="AC1238" s="37"/>
    </row>
    <row r="1239" customFormat="false" ht="15" hidden="false" customHeight="false" outlineLevel="0" collapsed="false">
      <c r="N1239" s="37"/>
      <c r="O1239" s="37"/>
      <c r="P1239" s="37"/>
      <c r="Q1239" s="37"/>
      <c r="R1239" s="37"/>
      <c r="S1239" s="37"/>
      <c r="T1239" s="37"/>
      <c r="U1239" s="81"/>
      <c r="V1239" s="37"/>
      <c r="W1239" s="37"/>
      <c r="X1239" s="37"/>
      <c r="Y1239" s="37"/>
      <c r="Z1239" s="37"/>
      <c r="AA1239" s="82"/>
      <c r="AB1239" s="87"/>
      <c r="AC1239" s="37"/>
    </row>
    <row r="1240" customFormat="false" ht="15" hidden="false" customHeight="false" outlineLevel="0" collapsed="false">
      <c r="N1240" s="37"/>
      <c r="O1240" s="37"/>
      <c r="P1240" s="37"/>
      <c r="Q1240" s="37"/>
      <c r="R1240" s="37"/>
      <c r="S1240" s="37"/>
      <c r="T1240" s="37"/>
      <c r="U1240" s="81"/>
      <c r="V1240" s="37"/>
      <c r="W1240" s="37"/>
      <c r="X1240" s="37"/>
      <c r="Y1240" s="37"/>
      <c r="Z1240" s="37"/>
      <c r="AA1240" s="82"/>
      <c r="AB1240" s="87"/>
      <c r="AC1240" s="37"/>
    </row>
    <row r="1241" customFormat="false" ht="15" hidden="false" customHeight="false" outlineLevel="0" collapsed="false">
      <c r="N1241" s="37"/>
      <c r="O1241" s="37"/>
      <c r="P1241" s="37"/>
      <c r="Q1241" s="37"/>
      <c r="R1241" s="37"/>
      <c r="S1241" s="37"/>
      <c r="T1241" s="37"/>
      <c r="U1241" s="81"/>
      <c r="V1241" s="37"/>
      <c r="W1241" s="37"/>
      <c r="X1241" s="37"/>
      <c r="Y1241" s="37"/>
      <c r="Z1241" s="37"/>
      <c r="AA1241" s="82"/>
      <c r="AB1241" s="87"/>
      <c r="AC1241" s="37"/>
    </row>
    <row r="1242" customFormat="false" ht="15" hidden="false" customHeight="false" outlineLevel="0" collapsed="false">
      <c r="N1242" s="37"/>
      <c r="O1242" s="37"/>
      <c r="P1242" s="37"/>
      <c r="Q1242" s="37"/>
      <c r="R1242" s="37"/>
      <c r="S1242" s="37"/>
      <c r="T1242" s="37"/>
      <c r="U1242" s="81"/>
      <c r="V1242" s="37"/>
      <c r="W1242" s="37"/>
      <c r="X1242" s="37"/>
      <c r="Y1242" s="37"/>
      <c r="Z1242" s="37"/>
      <c r="AA1242" s="82"/>
      <c r="AB1242" s="87"/>
      <c r="AC1242" s="37"/>
    </row>
    <row r="1243" customFormat="false" ht="15" hidden="false" customHeight="false" outlineLevel="0" collapsed="false">
      <c r="N1243" s="37"/>
      <c r="O1243" s="37"/>
      <c r="P1243" s="37"/>
      <c r="Q1243" s="37"/>
      <c r="R1243" s="37"/>
      <c r="S1243" s="37"/>
      <c r="T1243" s="37"/>
      <c r="U1243" s="81"/>
      <c r="V1243" s="37"/>
      <c r="W1243" s="37"/>
      <c r="X1243" s="37"/>
      <c r="Y1243" s="37"/>
      <c r="Z1243" s="37"/>
      <c r="AA1243" s="82"/>
      <c r="AB1243" s="87"/>
      <c r="AC1243" s="37"/>
    </row>
    <row r="1244" customFormat="false" ht="15" hidden="false" customHeight="false" outlineLevel="0" collapsed="false">
      <c r="N1244" s="37"/>
      <c r="O1244" s="37"/>
      <c r="P1244" s="37"/>
      <c r="Q1244" s="37"/>
      <c r="R1244" s="37"/>
      <c r="S1244" s="37"/>
      <c r="T1244" s="37"/>
      <c r="U1244" s="81"/>
      <c r="V1244" s="37"/>
      <c r="W1244" s="37"/>
      <c r="X1244" s="37"/>
      <c r="Y1244" s="37"/>
      <c r="Z1244" s="37"/>
      <c r="AA1244" s="82"/>
      <c r="AB1244" s="87"/>
      <c r="AC1244" s="37"/>
    </row>
    <row r="1245" customFormat="false" ht="15" hidden="false" customHeight="false" outlineLevel="0" collapsed="false">
      <c r="N1245" s="37"/>
      <c r="O1245" s="37"/>
      <c r="P1245" s="37"/>
      <c r="Q1245" s="37"/>
      <c r="R1245" s="37"/>
      <c r="S1245" s="37"/>
      <c r="T1245" s="37"/>
      <c r="U1245" s="81"/>
      <c r="V1245" s="37"/>
      <c r="W1245" s="37"/>
      <c r="X1245" s="37"/>
      <c r="Y1245" s="37"/>
      <c r="Z1245" s="37"/>
      <c r="AA1245" s="82"/>
      <c r="AB1245" s="87"/>
      <c r="AC1245" s="37"/>
    </row>
    <row r="1246" customFormat="false" ht="15" hidden="false" customHeight="false" outlineLevel="0" collapsed="false">
      <c r="N1246" s="37"/>
      <c r="O1246" s="37"/>
      <c r="P1246" s="37"/>
      <c r="Q1246" s="37"/>
      <c r="R1246" s="37"/>
      <c r="S1246" s="37"/>
      <c r="T1246" s="37"/>
      <c r="U1246" s="81"/>
      <c r="V1246" s="37"/>
      <c r="W1246" s="37"/>
      <c r="X1246" s="37"/>
      <c r="Y1246" s="37"/>
      <c r="Z1246" s="37"/>
      <c r="AA1246" s="82"/>
      <c r="AB1246" s="87"/>
      <c r="AC1246" s="37"/>
    </row>
    <row r="1247" customFormat="false" ht="15" hidden="false" customHeight="false" outlineLevel="0" collapsed="false">
      <c r="N1247" s="37"/>
      <c r="O1247" s="37"/>
      <c r="P1247" s="37"/>
      <c r="Q1247" s="37"/>
      <c r="R1247" s="37"/>
      <c r="S1247" s="37"/>
      <c r="T1247" s="37"/>
      <c r="U1247" s="81"/>
      <c r="V1247" s="37"/>
      <c r="W1247" s="37"/>
      <c r="X1247" s="37"/>
      <c r="Y1247" s="37"/>
      <c r="Z1247" s="37"/>
      <c r="AA1247" s="82"/>
      <c r="AB1247" s="87"/>
      <c r="AC1247" s="37"/>
    </row>
    <row r="1248" customFormat="false" ht="15" hidden="false" customHeight="false" outlineLevel="0" collapsed="false">
      <c r="N1248" s="37"/>
      <c r="O1248" s="37"/>
      <c r="P1248" s="37"/>
      <c r="Q1248" s="37"/>
      <c r="R1248" s="37"/>
      <c r="S1248" s="37"/>
      <c r="T1248" s="37"/>
      <c r="U1248" s="81"/>
      <c r="V1248" s="37"/>
      <c r="W1248" s="37"/>
      <c r="X1248" s="37"/>
      <c r="Y1248" s="37"/>
      <c r="Z1248" s="37"/>
      <c r="AA1248" s="82"/>
      <c r="AB1248" s="87"/>
      <c r="AC1248" s="37"/>
    </row>
    <row r="1249" customFormat="false" ht="15" hidden="false" customHeight="false" outlineLevel="0" collapsed="false">
      <c r="N1249" s="37"/>
      <c r="O1249" s="37"/>
      <c r="P1249" s="37"/>
      <c r="Q1249" s="37"/>
      <c r="R1249" s="37"/>
      <c r="S1249" s="37"/>
      <c r="T1249" s="37"/>
      <c r="U1249" s="81"/>
      <c r="V1249" s="37"/>
      <c r="W1249" s="37"/>
      <c r="X1249" s="37"/>
      <c r="Y1249" s="37"/>
      <c r="Z1249" s="37"/>
      <c r="AA1249" s="82"/>
      <c r="AB1249" s="87"/>
      <c r="AC1249" s="37"/>
    </row>
    <row r="1250" customFormat="false" ht="15" hidden="false" customHeight="false" outlineLevel="0" collapsed="false">
      <c r="N1250" s="37"/>
      <c r="O1250" s="37"/>
      <c r="P1250" s="37"/>
      <c r="Q1250" s="37"/>
      <c r="R1250" s="37"/>
      <c r="S1250" s="37"/>
      <c r="T1250" s="37"/>
      <c r="U1250" s="81"/>
      <c r="V1250" s="37"/>
      <c r="W1250" s="37"/>
      <c r="X1250" s="37"/>
      <c r="Y1250" s="37"/>
      <c r="Z1250" s="37"/>
      <c r="AA1250" s="82"/>
      <c r="AB1250" s="87"/>
      <c r="AC1250" s="37"/>
    </row>
    <row r="1251" customFormat="false" ht="15" hidden="false" customHeight="false" outlineLevel="0" collapsed="false">
      <c r="N1251" s="37"/>
      <c r="O1251" s="37"/>
      <c r="P1251" s="37"/>
      <c r="Q1251" s="37"/>
      <c r="R1251" s="37"/>
      <c r="S1251" s="37"/>
      <c r="T1251" s="37"/>
      <c r="U1251" s="81"/>
      <c r="V1251" s="37"/>
      <c r="W1251" s="37"/>
      <c r="X1251" s="37"/>
      <c r="Y1251" s="37"/>
      <c r="Z1251" s="37"/>
      <c r="AA1251" s="82"/>
      <c r="AB1251" s="87"/>
      <c r="AC1251" s="37"/>
    </row>
    <row r="1252" customFormat="false" ht="15" hidden="false" customHeight="false" outlineLevel="0" collapsed="false">
      <c r="N1252" s="37"/>
      <c r="O1252" s="37"/>
      <c r="P1252" s="37"/>
      <c r="Q1252" s="37"/>
      <c r="R1252" s="37"/>
      <c r="S1252" s="37"/>
      <c r="T1252" s="37"/>
      <c r="U1252" s="81"/>
      <c r="V1252" s="37"/>
      <c r="W1252" s="37"/>
      <c r="X1252" s="37"/>
      <c r="Y1252" s="37"/>
      <c r="Z1252" s="37"/>
      <c r="AA1252" s="82"/>
      <c r="AB1252" s="87"/>
      <c r="AC1252" s="37"/>
    </row>
    <row r="1253" customFormat="false" ht="15" hidden="false" customHeight="false" outlineLevel="0" collapsed="false">
      <c r="N1253" s="37"/>
      <c r="O1253" s="37"/>
      <c r="P1253" s="37"/>
      <c r="Q1253" s="37"/>
      <c r="R1253" s="37"/>
      <c r="S1253" s="37"/>
      <c r="T1253" s="37"/>
      <c r="U1253" s="81"/>
      <c r="V1253" s="37"/>
      <c r="W1253" s="37"/>
      <c r="X1253" s="37"/>
      <c r="Y1253" s="37"/>
      <c r="Z1253" s="37"/>
      <c r="AA1253" s="82"/>
      <c r="AB1253" s="87"/>
      <c r="AC1253" s="37"/>
    </row>
    <row r="1254" customFormat="false" ht="15" hidden="false" customHeight="false" outlineLevel="0" collapsed="false">
      <c r="N1254" s="37"/>
      <c r="O1254" s="37"/>
      <c r="P1254" s="37"/>
      <c r="Q1254" s="37"/>
      <c r="R1254" s="37"/>
      <c r="S1254" s="37"/>
      <c r="T1254" s="37"/>
      <c r="U1254" s="81"/>
      <c r="V1254" s="37"/>
      <c r="W1254" s="37"/>
      <c r="X1254" s="37"/>
      <c r="Y1254" s="37"/>
      <c r="Z1254" s="37"/>
      <c r="AA1254" s="82"/>
      <c r="AB1254" s="87"/>
      <c r="AC1254" s="37"/>
    </row>
    <row r="1255" customFormat="false" ht="15" hidden="false" customHeight="false" outlineLevel="0" collapsed="false">
      <c r="N1255" s="37"/>
      <c r="O1255" s="37"/>
      <c r="P1255" s="37"/>
      <c r="Q1255" s="37"/>
      <c r="R1255" s="37"/>
      <c r="S1255" s="37"/>
      <c r="T1255" s="37"/>
      <c r="U1255" s="81"/>
      <c r="V1255" s="37"/>
      <c r="W1255" s="37"/>
      <c r="X1255" s="37"/>
      <c r="Y1255" s="37"/>
      <c r="Z1255" s="37"/>
      <c r="AA1255" s="82"/>
      <c r="AB1255" s="87"/>
      <c r="AC1255" s="37"/>
    </row>
    <row r="1256" customFormat="false" ht="15" hidden="false" customHeight="false" outlineLevel="0" collapsed="false">
      <c r="N1256" s="37"/>
      <c r="O1256" s="37"/>
      <c r="P1256" s="37"/>
      <c r="Q1256" s="37"/>
      <c r="R1256" s="37"/>
      <c r="S1256" s="37"/>
      <c r="T1256" s="37"/>
      <c r="U1256" s="81"/>
      <c r="V1256" s="37"/>
      <c r="W1256" s="37"/>
      <c r="X1256" s="37"/>
      <c r="Y1256" s="37"/>
      <c r="Z1256" s="37"/>
      <c r="AA1256" s="82"/>
      <c r="AB1256" s="87"/>
      <c r="AC1256" s="37"/>
    </row>
    <row r="1257" customFormat="false" ht="15" hidden="false" customHeight="false" outlineLevel="0" collapsed="false">
      <c r="N1257" s="37"/>
      <c r="O1257" s="37"/>
      <c r="P1257" s="37"/>
      <c r="Q1257" s="37"/>
      <c r="R1257" s="37"/>
      <c r="S1257" s="37"/>
      <c r="T1257" s="37"/>
      <c r="U1257" s="81"/>
      <c r="V1257" s="37"/>
      <c r="W1257" s="37"/>
      <c r="X1257" s="37"/>
      <c r="Y1257" s="37"/>
      <c r="Z1257" s="37"/>
      <c r="AA1257" s="82"/>
      <c r="AB1257" s="87"/>
      <c r="AC1257" s="37"/>
    </row>
    <row r="1258" customFormat="false" ht="15" hidden="false" customHeight="false" outlineLevel="0" collapsed="false">
      <c r="N1258" s="37"/>
      <c r="O1258" s="37"/>
      <c r="P1258" s="37"/>
      <c r="Q1258" s="37"/>
      <c r="R1258" s="37"/>
      <c r="S1258" s="37"/>
      <c r="T1258" s="37"/>
      <c r="U1258" s="81"/>
      <c r="V1258" s="37"/>
      <c r="W1258" s="37"/>
      <c r="X1258" s="37"/>
      <c r="Y1258" s="37"/>
      <c r="Z1258" s="37"/>
      <c r="AA1258" s="82"/>
      <c r="AB1258" s="87"/>
      <c r="AC1258" s="37"/>
    </row>
    <row r="1259" customFormat="false" ht="15" hidden="false" customHeight="false" outlineLevel="0" collapsed="false">
      <c r="N1259" s="37"/>
      <c r="O1259" s="37"/>
      <c r="P1259" s="37"/>
      <c r="Q1259" s="37"/>
      <c r="R1259" s="37"/>
      <c r="S1259" s="37"/>
      <c r="T1259" s="37"/>
      <c r="U1259" s="81"/>
      <c r="V1259" s="37"/>
      <c r="W1259" s="37"/>
      <c r="X1259" s="37"/>
      <c r="Y1259" s="37"/>
      <c r="Z1259" s="37"/>
      <c r="AA1259" s="82"/>
      <c r="AB1259" s="87"/>
      <c r="AC1259" s="37"/>
    </row>
    <row r="1260" customFormat="false" ht="15" hidden="false" customHeight="false" outlineLevel="0" collapsed="false">
      <c r="N1260" s="37"/>
      <c r="O1260" s="37"/>
      <c r="P1260" s="37"/>
      <c r="Q1260" s="37"/>
      <c r="R1260" s="37"/>
      <c r="S1260" s="37"/>
      <c r="T1260" s="37"/>
      <c r="U1260" s="81"/>
      <c r="V1260" s="37"/>
      <c r="W1260" s="37"/>
      <c r="X1260" s="37"/>
      <c r="Y1260" s="37"/>
      <c r="Z1260" s="37"/>
      <c r="AA1260" s="82"/>
      <c r="AB1260" s="87"/>
      <c r="AC1260" s="37"/>
    </row>
    <row r="1261" customFormat="false" ht="15" hidden="false" customHeight="false" outlineLevel="0" collapsed="false">
      <c r="N1261" s="37"/>
      <c r="O1261" s="37"/>
      <c r="P1261" s="37"/>
      <c r="Q1261" s="37"/>
      <c r="R1261" s="37"/>
      <c r="S1261" s="37"/>
      <c r="T1261" s="37"/>
      <c r="U1261" s="81"/>
      <c r="V1261" s="37"/>
      <c r="W1261" s="37"/>
      <c r="X1261" s="37"/>
      <c r="Y1261" s="37"/>
      <c r="Z1261" s="37"/>
      <c r="AA1261" s="82"/>
      <c r="AB1261" s="87"/>
      <c r="AC1261" s="37"/>
    </row>
    <row r="1262" customFormat="false" ht="15" hidden="false" customHeight="false" outlineLevel="0" collapsed="false">
      <c r="N1262" s="37"/>
      <c r="O1262" s="37"/>
      <c r="P1262" s="37"/>
      <c r="Q1262" s="37"/>
      <c r="R1262" s="37"/>
      <c r="S1262" s="37"/>
      <c r="T1262" s="37"/>
      <c r="U1262" s="81"/>
      <c r="V1262" s="37"/>
      <c r="W1262" s="37"/>
      <c r="X1262" s="37"/>
      <c r="Y1262" s="37"/>
      <c r="Z1262" s="37"/>
      <c r="AA1262" s="82"/>
      <c r="AB1262" s="87"/>
      <c r="AC1262" s="37"/>
    </row>
    <row r="1263" customFormat="false" ht="15" hidden="false" customHeight="false" outlineLevel="0" collapsed="false">
      <c r="N1263" s="37"/>
      <c r="O1263" s="37"/>
      <c r="P1263" s="37"/>
      <c r="Q1263" s="37"/>
      <c r="R1263" s="37"/>
      <c r="S1263" s="37"/>
      <c r="T1263" s="37"/>
      <c r="U1263" s="81"/>
      <c r="V1263" s="37"/>
      <c r="W1263" s="37"/>
      <c r="X1263" s="37"/>
      <c r="Y1263" s="37"/>
      <c r="Z1263" s="37"/>
      <c r="AA1263" s="82"/>
      <c r="AB1263" s="87"/>
      <c r="AC1263" s="37"/>
    </row>
    <row r="1264" customFormat="false" ht="15" hidden="false" customHeight="false" outlineLevel="0" collapsed="false">
      <c r="N1264" s="37"/>
      <c r="O1264" s="37"/>
      <c r="P1264" s="37"/>
      <c r="Q1264" s="37"/>
      <c r="R1264" s="37"/>
      <c r="S1264" s="37"/>
      <c r="T1264" s="37"/>
      <c r="U1264" s="81"/>
      <c r="V1264" s="37"/>
      <c r="W1264" s="37"/>
      <c r="X1264" s="37"/>
      <c r="Y1264" s="37"/>
      <c r="Z1264" s="37"/>
      <c r="AA1264" s="82"/>
      <c r="AB1264" s="87"/>
      <c r="AC1264" s="37"/>
    </row>
    <row r="1265" customFormat="false" ht="15" hidden="false" customHeight="false" outlineLevel="0" collapsed="false">
      <c r="N1265" s="37"/>
      <c r="O1265" s="37"/>
      <c r="P1265" s="37"/>
      <c r="Q1265" s="37"/>
      <c r="R1265" s="37"/>
      <c r="S1265" s="37"/>
      <c r="T1265" s="37"/>
      <c r="U1265" s="81"/>
      <c r="V1265" s="37"/>
      <c r="W1265" s="37"/>
      <c r="X1265" s="37"/>
      <c r="Y1265" s="37"/>
      <c r="Z1265" s="37"/>
      <c r="AA1265" s="82"/>
      <c r="AB1265" s="87"/>
      <c r="AC1265" s="37"/>
    </row>
    <row r="1266" customFormat="false" ht="15" hidden="false" customHeight="false" outlineLevel="0" collapsed="false">
      <c r="N1266" s="37"/>
      <c r="O1266" s="37"/>
      <c r="P1266" s="37"/>
      <c r="Q1266" s="37"/>
      <c r="R1266" s="37"/>
      <c r="S1266" s="37"/>
      <c r="T1266" s="37"/>
      <c r="U1266" s="81"/>
      <c r="V1266" s="37"/>
      <c r="W1266" s="37"/>
      <c r="X1266" s="37"/>
      <c r="Y1266" s="37"/>
      <c r="Z1266" s="37"/>
      <c r="AA1266" s="82"/>
      <c r="AB1266" s="87"/>
      <c r="AC1266" s="37"/>
    </row>
    <row r="1267" customFormat="false" ht="15" hidden="false" customHeight="false" outlineLevel="0" collapsed="false">
      <c r="N1267" s="37"/>
      <c r="O1267" s="37"/>
      <c r="P1267" s="37"/>
      <c r="Q1267" s="37"/>
      <c r="R1267" s="37"/>
      <c r="S1267" s="37"/>
      <c r="T1267" s="37"/>
      <c r="U1267" s="81"/>
      <c r="V1267" s="37"/>
      <c r="W1267" s="37"/>
      <c r="X1267" s="37"/>
      <c r="Y1267" s="37"/>
      <c r="Z1267" s="37"/>
      <c r="AA1267" s="82"/>
      <c r="AB1267" s="87"/>
      <c r="AC1267" s="37"/>
    </row>
    <row r="1268" customFormat="false" ht="15" hidden="false" customHeight="false" outlineLevel="0" collapsed="false">
      <c r="N1268" s="37"/>
      <c r="O1268" s="37"/>
      <c r="P1268" s="37"/>
      <c r="Q1268" s="37"/>
      <c r="R1268" s="37"/>
      <c r="S1268" s="37"/>
      <c r="T1268" s="37"/>
      <c r="U1268" s="81"/>
      <c r="V1268" s="37"/>
      <c r="W1268" s="37"/>
      <c r="X1268" s="37"/>
      <c r="Y1268" s="37"/>
      <c r="Z1268" s="37"/>
      <c r="AA1268" s="82"/>
      <c r="AB1268" s="87"/>
      <c r="AC1268" s="37"/>
    </row>
    <row r="1269" customFormat="false" ht="15" hidden="false" customHeight="false" outlineLevel="0" collapsed="false">
      <c r="N1269" s="37"/>
      <c r="O1269" s="37"/>
      <c r="P1269" s="37"/>
      <c r="Q1269" s="37"/>
      <c r="R1269" s="37"/>
      <c r="S1269" s="37"/>
      <c r="T1269" s="37"/>
      <c r="U1269" s="81"/>
      <c r="V1269" s="37"/>
      <c r="W1269" s="37"/>
      <c r="X1269" s="37"/>
      <c r="Y1269" s="37"/>
      <c r="Z1269" s="37"/>
      <c r="AA1269" s="82"/>
      <c r="AB1269" s="87"/>
      <c r="AC1269" s="37"/>
    </row>
    <row r="1270" customFormat="false" ht="15" hidden="false" customHeight="false" outlineLevel="0" collapsed="false">
      <c r="N1270" s="37"/>
      <c r="O1270" s="37"/>
      <c r="P1270" s="37"/>
      <c r="Q1270" s="37"/>
      <c r="R1270" s="37"/>
      <c r="S1270" s="37"/>
      <c r="T1270" s="37"/>
      <c r="U1270" s="81"/>
      <c r="V1270" s="37"/>
      <c r="W1270" s="37"/>
      <c r="X1270" s="37"/>
      <c r="Y1270" s="37"/>
      <c r="Z1270" s="37"/>
      <c r="AA1270" s="82"/>
      <c r="AB1270" s="87"/>
      <c r="AC1270" s="37"/>
    </row>
    <row r="1271" customFormat="false" ht="15" hidden="false" customHeight="false" outlineLevel="0" collapsed="false">
      <c r="N1271" s="37"/>
      <c r="O1271" s="37"/>
      <c r="P1271" s="37"/>
      <c r="Q1271" s="37"/>
      <c r="R1271" s="37"/>
      <c r="S1271" s="37"/>
      <c r="T1271" s="37"/>
      <c r="U1271" s="81"/>
      <c r="V1271" s="37"/>
      <c r="W1271" s="37"/>
      <c r="X1271" s="37"/>
      <c r="Y1271" s="37"/>
      <c r="Z1271" s="37"/>
      <c r="AA1271" s="82"/>
      <c r="AB1271" s="87"/>
      <c r="AC1271" s="37"/>
    </row>
    <row r="1272" customFormat="false" ht="15" hidden="false" customHeight="false" outlineLevel="0" collapsed="false">
      <c r="N1272" s="37"/>
      <c r="O1272" s="37"/>
      <c r="P1272" s="37"/>
      <c r="Q1272" s="37"/>
      <c r="R1272" s="37"/>
      <c r="S1272" s="37"/>
      <c r="T1272" s="37"/>
      <c r="U1272" s="81"/>
      <c r="V1272" s="37"/>
      <c r="W1272" s="37"/>
      <c r="X1272" s="37"/>
      <c r="Y1272" s="37"/>
      <c r="Z1272" s="37"/>
      <c r="AA1272" s="82"/>
      <c r="AB1272" s="87"/>
      <c r="AC1272" s="37"/>
    </row>
    <row r="1273" customFormat="false" ht="15" hidden="false" customHeight="false" outlineLevel="0" collapsed="false">
      <c r="N1273" s="37"/>
      <c r="O1273" s="37"/>
      <c r="P1273" s="37"/>
      <c r="Q1273" s="37"/>
      <c r="R1273" s="37"/>
      <c r="S1273" s="37"/>
      <c r="T1273" s="37"/>
      <c r="U1273" s="81"/>
      <c r="V1273" s="37"/>
      <c r="W1273" s="37"/>
      <c r="X1273" s="37"/>
      <c r="Y1273" s="37"/>
      <c r="Z1273" s="37"/>
      <c r="AA1273" s="82"/>
      <c r="AB1273" s="87"/>
      <c r="AC1273" s="37"/>
    </row>
    <row r="1274" customFormat="false" ht="15" hidden="false" customHeight="false" outlineLevel="0" collapsed="false">
      <c r="N1274" s="37"/>
      <c r="O1274" s="37"/>
      <c r="P1274" s="37"/>
      <c r="Q1274" s="37"/>
      <c r="R1274" s="37"/>
      <c r="S1274" s="37"/>
      <c r="T1274" s="37"/>
      <c r="U1274" s="81"/>
      <c r="V1274" s="37"/>
      <c r="W1274" s="37"/>
      <c r="X1274" s="37"/>
      <c r="Y1274" s="37"/>
      <c r="Z1274" s="37"/>
      <c r="AA1274" s="82"/>
      <c r="AB1274" s="87"/>
      <c r="AC1274" s="37"/>
    </row>
    <row r="1275" customFormat="false" ht="15" hidden="false" customHeight="false" outlineLevel="0" collapsed="false">
      <c r="N1275" s="37"/>
      <c r="O1275" s="37"/>
      <c r="P1275" s="37"/>
      <c r="Q1275" s="37"/>
      <c r="R1275" s="37"/>
      <c r="S1275" s="37"/>
      <c r="T1275" s="37"/>
      <c r="U1275" s="81"/>
      <c r="V1275" s="37"/>
      <c r="W1275" s="37"/>
      <c r="X1275" s="37"/>
      <c r="Y1275" s="37"/>
      <c r="Z1275" s="37"/>
      <c r="AA1275" s="82"/>
      <c r="AB1275" s="87"/>
      <c r="AC1275" s="37"/>
    </row>
    <row r="1276" customFormat="false" ht="15" hidden="false" customHeight="false" outlineLevel="0" collapsed="false">
      <c r="N1276" s="37"/>
      <c r="O1276" s="37"/>
      <c r="P1276" s="37"/>
      <c r="Q1276" s="37"/>
      <c r="R1276" s="37"/>
      <c r="S1276" s="37"/>
      <c r="T1276" s="37"/>
      <c r="U1276" s="81"/>
      <c r="V1276" s="37"/>
      <c r="W1276" s="37"/>
      <c r="X1276" s="37"/>
      <c r="Y1276" s="37"/>
      <c r="Z1276" s="37"/>
      <c r="AA1276" s="82"/>
      <c r="AB1276" s="87"/>
      <c r="AC1276" s="37"/>
    </row>
    <row r="1277" customFormat="false" ht="15" hidden="false" customHeight="false" outlineLevel="0" collapsed="false">
      <c r="N1277" s="37"/>
      <c r="O1277" s="37"/>
      <c r="P1277" s="37"/>
      <c r="Q1277" s="37"/>
      <c r="R1277" s="37"/>
      <c r="S1277" s="37"/>
      <c r="T1277" s="37"/>
      <c r="U1277" s="81"/>
      <c r="V1277" s="37"/>
      <c r="W1277" s="37"/>
      <c r="X1277" s="37"/>
      <c r="Y1277" s="37"/>
      <c r="Z1277" s="37"/>
      <c r="AA1277" s="82"/>
      <c r="AB1277" s="87"/>
      <c r="AC1277" s="37"/>
    </row>
    <row r="1278" customFormat="false" ht="15" hidden="false" customHeight="false" outlineLevel="0" collapsed="false">
      <c r="N1278" s="37"/>
      <c r="O1278" s="37"/>
      <c r="P1278" s="37"/>
      <c r="Q1278" s="37"/>
      <c r="R1278" s="37"/>
      <c r="S1278" s="37"/>
      <c r="T1278" s="37"/>
      <c r="U1278" s="81"/>
      <c r="V1278" s="37"/>
      <c r="W1278" s="37"/>
      <c r="X1278" s="37"/>
      <c r="Y1278" s="37"/>
      <c r="Z1278" s="37"/>
      <c r="AA1278" s="82"/>
      <c r="AB1278" s="87"/>
      <c r="AC1278" s="37"/>
    </row>
    <row r="1279" customFormat="false" ht="15" hidden="false" customHeight="false" outlineLevel="0" collapsed="false">
      <c r="N1279" s="37"/>
      <c r="O1279" s="37"/>
      <c r="P1279" s="37"/>
      <c r="Q1279" s="37"/>
      <c r="R1279" s="37"/>
      <c r="S1279" s="37"/>
      <c r="T1279" s="37"/>
      <c r="U1279" s="81"/>
      <c r="V1279" s="37"/>
      <c r="W1279" s="37"/>
      <c r="X1279" s="37"/>
      <c r="Y1279" s="37"/>
      <c r="Z1279" s="37"/>
      <c r="AA1279" s="82"/>
      <c r="AB1279" s="87"/>
      <c r="AC1279" s="37"/>
    </row>
    <row r="1280" customFormat="false" ht="15" hidden="false" customHeight="false" outlineLevel="0" collapsed="false">
      <c r="N1280" s="37"/>
      <c r="O1280" s="37"/>
      <c r="P1280" s="37"/>
      <c r="Q1280" s="37"/>
      <c r="R1280" s="37"/>
      <c r="S1280" s="37"/>
      <c r="T1280" s="37"/>
      <c r="U1280" s="81"/>
      <c r="V1280" s="37"/>
      <c r="W1280" s="37"/>
      <c r="X1280" s="37"/>
      <c r="Y1280" s="37"/>
      <c r="Z1280" s="37"/>
      <c r="AA1280" s="82"/>
      <c r="AB1280" s="87"/>
      <c r="AC1280" s="37"/>
    </row>
    <row r="1281" customFormat="false" ht="15" hidden="false" customHeight="false" outlineLevel="0" collapsed="false">
      <c r="N1281" s="37"/>
      <c r="O1281" s="37"/>
      <c r="P1281" s="37"/>
      <c r="Q1281" s="37"/>
      <c r="R1281" s="37"/>
      <c r="S1281" s="37"/>
      <c r="T1281" s="37"/>
      <c r="U1281" s="81"/>
      <c r="V1281" s="37"/>
      <c r="W1281" s="37"/>
      <c r="X1281" s="37"/>
      <c r="Y1281" s="37"/>
      <c r="Z1281" s="37"/>
      <c r="AA1281" s="82"/>
      <c r="AB1281" s="87"/>
      <c r="AC1281" s="37"/>
    </row>
    <row r="1282" customFormat="false" ht="15" hidden="false" customHeight="false" outlineLevel="0" collapsed="false">
      <c r="N1282" s="37"/>
      <c r="O1282" s="37"/>
      <c r="P1282" s="37"/>
      <c r="Q1282" s="37"/>
      <c r="R1282" s="37"/>
      <c r="S1282" s="37"/>
      <c r="T1282" s="37"/>
      <c r="U1282" s="81"/>
      <c r="V1282" s="37"/>
      <c r="W1282" s="37"/>
      <c r="X1282" s="37"/>
      <c r="Y1282" s="37"/>
      <c r="Z1282" s="37"/>
      <c r="AA1282" s="82"/>
      <c r="AB1282" s="87"/>
      <c r="AC1282" s="37"/>
    </row>
    <row r="1283" customFormat="false" ht="15" hidden="false" customHeight="false" outlineLevel="0" collapsed="false">
      <c r="N1283" s="37"/>
      <c r="O1283" s="37"/>
      <c r="P1283" s="37"/>
      <c r="Q1283" s="37"/>
      <c r="R1283" s="37"/>
      <c r="S1283" s="37"/>
      <c r="T1283" s="37"/>
      <c r="U1283" s="81"/>
      <c r="V1283" s="37"/>
      <c r="W1283" s="37"/>
      <c r="X1283" s="37"/>
      <c r="Y1283" s="37"/>
      <c r="Z1283" s="37"/>
      <c r="AA1283" s="82"/>
      <c r="AB1283" s="87"/>
      <c r="AC1283" s="37"/>
    </row>
    <row r="1284" customFormat="false" ht="15" hidden="false" customHeight="false" outlineLevel="0" collapsed="false">
      <c r="N1284" s="37"/>
      <c r="O1284" s="37"/>
      <c r="P1284" s="37"/>
      <c r="Q1284" s="37"/>
      <c r="R1284" s="37"/>
      <c r="S1284" s="37"/>
      <c r="T1284" s="37"/>
      <c r="U1284" s="81"/>
      <c r="V1284" s="37"/>
      <c r="W1284" s="37"/>
      <c r="X1284" s="37"/>
      <c r="Y1284" s="37"/>
      <c r="Z1284" s="37"/>
      <c r="AA1284" s="82"/>
      <c r="AB1284" s="87"/>
      <c r="AC1284" s="37"/>
    </row>
    <row r="1285" customFormat="false" ht="15" hidden="false" customHeight="false" outlineLevel="0" collapsed="false">
      <c r="N1285" s="37"/>
      <c r="O1285" s="37"/>
      <c r="P1285" s="37"/>
      <c r="Q1285" s="37"/>
      <c r="R1285" s="37"/>
      <c r="S1285" s="37"/>
      <c r="T1285" s="37"/>
      <c r="U1285" s="81"/>
      <c r="V1285" s="37"/>
      <c r="W1285" s="37"/>
      <c r="X1285" s="37"/>
      <c r="Y1285" s="37"/>
      <c r="Z1285" s="37"/>
      <c r="AA1285" s="82"/>
      <c r="AB1285" s="87"/>
      <c r="AC1285" s="37"/>
    </row>
    <row r="1286" customFormat="false" ht="15" hidden="false" customHeight="false" outlineLevel="0" collapsed="false">
      <c r="N1286" s="37"/>
      <c r="O1286" s="37"/>
      <c r="P1286" s="37"/>
      <c r="Q1286" s="37"/>
      <c r="R1286" s="37"/>
      <c r="S1286" s="37"/>
      <c r="T1286" s="37"/>
      <c r="U1286" s="81"/>
      <c r="V1286" s="37"/>
      <c r="W1286" s="37"/>
      <c r="X1286" s="37"/>
      <c r="Y1286" s="37"/>
      <c r="Z1286" s="37"/>
      <c r="AA1286" s="82"/>
      <c r="AB1286" s="87"/>
      <c r="AC1286" s="37"/>
    </row>
    <row r="1287" customFormat="false" ht="15" hidden="false" customHeight="false" outlineLevel="0" collapsed="false">
      <c r="N1287" s="37"/>
      <c r="O1287" s="37"/>
      <c r="P1287" s="37"/>
      <c r="Q1287" s="37"/>
      <c r="R1287" s="37"/>
      <c r="S1287" s="37"/>
      <c r="T1287" s="37"/>
      <c r="U1287" s="81"/>
      <c r="V1287" s="37"/>
      <c r="W1287" s="37"/>
      <c r="X1287" s="37"/>
      <c r="Y1287" s="37"/>
      <c r="Z1287" s="37"/>
      <c r="AA1287" s="82"/>
      <c r="AB1287" s="87"/>
      <c r="AC1287" s="37"/>
    </row>
    <row r="1288" customFormat="false" ht="15" hidden="false" customHeight="false" outlineLevel="0" collapsed="false">
      <c r="N1288" s="37"/>
      <c r="O1288" s="37"/>
      <c r="P1288" s="37"/>
      <c r="Q1288" s="37"/>
      <c r="R1288" s="37"/>
      <c r="S1288" s="37"/>
      <c r="T1288" s="37"/>
      <c r="U1288" s="81"/>
      <c r="V1288" s="37"/>
      <c r="W1288" s="37"/>
      <c r="X1288" s="37"/>
      <c r="Y1288" s="37"/>
      <c r="Z1288" s="37"/>
      <c r="AA1288" s="82"/>
      <c r="AB1288" s="87"/>
      <c r="AC1288" s="37"/>
    </row>
    <row r="1289" customFormat="false" ht="15" hidden="false" customHeight="false" outlineLevel="0" collapsed="false">
      <c r="N1289" s="37"/>
      <c r="O1289" s="37"/>
      <c r="P1289" s="37"/>
      <c r="Q1289" s="37"/>
      <c r="R1289" s="37"/>
      <c r="S1289" s="37"/>
      <c r="T1289" s="37"/>
      <c r="U1289" s="81"/>
      <c r="V1289" s="37"/>
      <c r="W1289" s="37"/>
      <c r="X1289" s="37"/>
      <c r="Y1289" s="37"/>
      <c r="Z1289" s="37"/>
      <c r="AA1289" s="82"/>
      <c r="AB1289" s="87"/>
      <c r="AC1289" s="37"/>
    </row>
    <row r="1290" customFormat="false" ht="15" hidden="false" customHeight="false" outlineLevel="0" collapsed="false">
      <c r="N1290" s="37"/>
      <c r="O1290" s="37"/>
      <c r="P1290" s="37"/>
      <c r="Q1290" s="37"/>
      <c r="R1290" s="37"/>
      <c r="S1290" s="37"/>
      <c r="T1290" s="37"/>
      <c r="U1290" s="81"/>
      <c r="V1290" s="37"/>
      <c r="W1290" s="37"/>
      <c r="X1290" s="37"/>
      <c r="Y1290" s="37"/>
      <c r="Z1290" s="37"/>
      <c r="AA1290" s="82"/>
      <c r="AB1290" s="87"/>
      <c r="AC1290" s="37"/>
    </row>
    <row r="1291" customFormat="false" ht="15" hidden="false" customHeight="false" outlineLevel="0" collapsed="false">
      <c r="N1291" s="37"/>
      <c r="O1291" s="37"/>
      <c r="P1291" s="37"/>
      <c r="Q1291" s="37"/>
      <c r="R1291" s="37"/>
      <c r="S1291" s="37"/>
      <c r="T1291" s="37"/>
      <c r="U1291" s="81"/>
      <c r="V1291" s="37"/>
      <c r="W1291" s="37"/>
      <c r="X1291" s="37"/>
      <c r="Y1291" s="37"/>
      <c r="Z1291" s="37"/>
      <c r="AA1291" s="82"/>
      <c r="AB1291" s="87"/>
      <c r="AC1291" s="37"/>
    </row>
    <row r="1292" customFormat="false" ht="15" hidden="false" customHeight="false" outlineLevel="0" collapsed="false">
      <c r="N1292" s="37"/>
      <c r="O1292" s="37"/>
      <c r="P1292" s="37"/>
      <c r="Q1292" s="37"/>
      <c r="R1292" s="37"/>
      <c r="S1292" s="37"/>
      <c r="T1292" s="37"/>
      <c r="U1292" s="81"/>
      <c r="V1292" s="37"/>
      <c r="W1292" s="37"/>
      <c r="X1292" s="37"/>
      <c r="Y1292" s="37"/>
      <c r="Z1292" s="37"/>
      <c r="AA1292" s="82"/>
      <c r="AB1292" s="87"/>
      <c r="AC1292" s="37"/>
    </row>
    <row r="1293" customFormat="false" ht="15" hidden="false" customHeight="false" outlineLevel="0" collapsed="false">
      <c r="N1293" s="37"/>
      <c r="O1293" s="37"/>
      <c r="P1293" s="37"/>
      <c r="Q1293" s="37"/>
      <c r="R1293" s="37"/>
      <c r="S1293" s="37"/>
      <c r="T1293" s="37"/>
      <c r="U1293" s="81"/>
      <c r="V1293" s="37"/>
      <c r="W1293" s="37"/>
      <c r="X1293" s="37"/>
      <c r="Y1293" s="37"/>
      <c r="Z1293" s="37"/>
      <c r="AA1293" s="82"/>
      <c r="AB1293" s="87"/>
      <c r="AC1293" s="37"/>
    </row>
    <row r="1294" customFormat="false" ht="15" hidden="false" customHeight="false" outlineLevel="0" collapsed="false">
      <c r="N1294" s="37"/>
      <c r="O1294" s="37"/>
      <c r="P1294" s="37"/>
      <c r="Q1294" s="37"/>
      <c r="R1294" s="37"/>
      <c r="S1294" s="37"/>
      <c r="T1294" s="37"/>
      <c r="U1294" s="81"/>
      <c r="V1294" s="37"/>
      <c r="W1294" s="37"/>
      <c r="X1294" s="37"/>
      <c r="Y1294" s="37"/>
      <c r="Z1294" s="37"/>
      <c r="AA1294" s="82"/>
      <c r="AB1294" s="87"/>
      <c r="AC1294" s="37"/>
    </row>
    <row r="1295" customFormat="false" ht="15" hidden="false" customHeight="false" outlineLevel="0" collapsed="false">
      <c r="N1295" s="37"/>
      <c r="O1295" s="37"/>
      <c r="P1295" s="37"/>
      <c r="Q1295" s="37"/>
      <c r="R1295" s="37"/>
      <c r="S1295" s="37"/>
      <c r="T1295" s="37"/>
      <c r="U1295" s="81"/>
      <c r="V1295" s="37"/>
      <c r="W1295" s="37"/>
      <c r="X1295" s="37"/>
      <c r="Y1295" s="37"/>
      <c r="Z1295" s="37"/>
      <c r="AA1295" s="82"/>
      <c r="AB1295" s="87"/>
      <c r="AC1295" s="37"/>
    </row>
    <row r="1296" customFormat="false" ht="15" hidden="false" customHeight="false" outlineLevel="0" collapsed="false">
      <c r="N1296" s="37"/>
      <c r="O1296" s="37"/>
      <c r="P1296" s="37"/>
      <c r="Q1296" s="37"/>
      <c r="R1296" s="37"/>
      <c r="S1296" s="37"/>
      <c r="T1296" s="37"/>
      <c r="U1296" s="81"/>
      <c r="V1296" s="37"/>
      <c r="W1296" s="37"/>
      <c r="X1296" s="37"/>
      <c r="Y1296" s="37"/>
      <c r="Z1296" s="37"/>
      <c r="AA1296" s="82"/>
      <c r="AB1296" s="87"/>
      <c r="AC1296" s="37"/>
    </row>
    <row r="1297" customFormat="false" ht="15" hidden="false" customHeight="false" outlineLevel="0" collapsed="false">
      <c r="N1297" s="37"/>
      <c r="O1297" s="37"/>
      <c r="P1297" s="37"/>
      <c r="Q1297" s="37"/>
      <c r="R1297" s="37"/>
      <c r="S1297" s="37"/>
      <c r="T1297" s="37"/>
      <c r="U1297" s="81"/>
      <c r="V1297" s="37"/>
      <c r="W1297" s="37"/>
      <c r="X1297" s="37"/>
      <c r="Y1297" s="37"/>
      <c r="Z1297" s="37"/>
      <c r="AA1297" s="82"/>
      <c r="AB1297" s="87"/>
      <c r="AC1297" s="37"/>
    </row>
    <row r="1298" customFormat="false" ht="15" hidden="false" customHeight="false" outlineLevel="0" collapsed="false">
      <c r="N1298" s="37"/>
      <c r="O1298" s="37"/>
      <c r="P1298" s="37"/>
      <c r="Q1298" s="37"/>
      <c r="R1298" s="37"/>
      <c r="S1298" s="37"/>
      <c r="T1298" s="37"/>
      <c r="U1298" s="81"/>
      <c r="V1298" s="37"/>
      <c r="W1298" s="37"/>
      <c r="X1298" s="37"/>
      <c r="Y1298" s="37"/>
      <c r="Z1298" s="37"/>
      <c r="AA1298" s="82"/>
      <c r="AB1298" s="87"/>
      <c r="AC1298" s="37"/>
    </row>
    <row r="1299" customFormat="false" ht="15" hidden="false" customHeight="false" outlineLevel="0" collapsed="false">
      <c r="N1299" s="37"/>
      <c r="O1299" s="37"/>
      <c r="P1299" s="37"/>
      <c r="Q1299" s="37"/>
      <c r="R1299" s="37"/>
      <c r="S1299" s="37"/>
      <c r="T1299" s="37"/>
      <c r="U1299" s="81"/>
      <c r="V1299" s="37"/>
      <c r="W1299" s="37"/>
      <c r="X1299" s="37"/>
      <c r="Y1299" s="37"/>
      <c r="Z1299" s="37"/>
      <c r="AA1299" s="82"/>
      <c r="AB1299" s="87"/>
      <c r="AC1299" s="37"/>
    </row>
    <row r="1300" customFormat="false" ht="15" hidden="false" customHeight="false" outlineLevel="0" collapsed="false">
      <c r="N1300" s="37"/>
      <c r="O1300" s="37"/>
      <c r="P1300" s="37"/>
      <c r="Q1300" s="37"/>
      <c r="R1300" s="37"/>
      <c r="S1300" s="37"/>
      <c r="T1300" s="37"/>
      <c r="U1300" s="81"/>
      <c r="V1300" s="37"/>
      <c r="W1300" s="37"/>
      <c r="X1300" s="37"/>
      <c r="Y1300" s="37"/>
      <c r="Z1300" s="37"/>
      <c r="AA1300" s="82"/>
      <c r="AB1300" s="87"/>
      <c r="AC1300" s="37"/>
    </row>
    <row r="1301" customFormat="false" ht="15" hidden="false" customHeight="false" outlineLevel="0" collapsed="false">
      <c r="N1301" s="37"/>
      <c r="O1301" s="37"/>
      <c r="P1301" s="37"/>
      <c r="Q1301" s="37"/>
      <c r="R1301" s="37"/>
      <c r="S1301" s="37"/>
      <c r="T1301" s="37"/>
      <c r="U1301" s="81"/>
      <c r="V1301" s="37"/>
      <c r="W1301" s="37"/>
      <c r="X1301" s="37"/>
      <c r="Y1301" s="37"/>
      <c r="Z1301" s="37"/>
      <c r="AA1301" s="82"/>
      <c r="AB1301" s="87"/>
      <c r="AC1301" s="37"/>
    </row>
    <row r="1302" customFormat="false" ht="15" hidden="false" customHeight="false" outlineLevel="0" collapsed="false">
      <c r="N1302" s="37"/>
      <c r="O1302" s="37"/>
      <c r="P1302" s="37"/>
      <c r="Q1302" s="37"/>
      <c r="R1302" s="37"/>
      <c r="S1302" s="37"/>
      <c r="T1302" s="37"/>
      <c r="U1302" s="81"/>
      <c r="V1302" s="37"/>
      <c r="W1302" s="37"/>
      <c r="X1302" s="37"/>
      <c r="Y1302" s="37"/>
      <c r="Z1302" s="37"/>
      <c r="AA1302" s="82"/>
      <c r="AB1302" s="87"/>
      <c r="AC1302" s="37"/>
    </row>
    <row r="1303" customFormat="false" ht="15" hidden="false" customHeight="false" outlineLevel="0" collapsed="false">
      <c r="N1303" s="37"/>
      <c r="O1303" s="37"/>
      <c r="P1303" s="37"/>
      <c r="Q1303" s="37"/>
      <c r="R1303" s="37"/>
      <c r="S1303" s="37"/>
      <c r="T1303" s="37"/>
      <c r="U1303" s="81"/>
      <c r="V1303" s="37"/>
      <c r="W1303" s="37"/>
      <c r="X1303" s="37"/>
      <c r="Y1303" s="37"/>
      <c r="Z1303" s="37"/>
      <c r="AA1303" s="82"/>
      <c r="AB1303" s="87"/>
      <c r="AC1303" s="37"/>
    </row>
    <row r="1304" customFormat="false" ht="15" hidden="false" customHeight="false" outlineLevel="0" collapsed="false">
      <c r="N1304" s="37"/>
      <c r="O1304" s="37"/>
      <c r="P1304" s="37"/>
      <c r="Q1304" s="37"/>
      <c r="R1304" s="37"/>
      <c r="S1304" s="37"/>
      <c r="T1304" s="37"/>
      <c r="U1304" s="81"/>
      <c r="V1304" s="37"/>
      <c r="W1304" s="37"/>
      <c r="X1304" s="37"/>
      <c r="Y1304" s="37"/>
      <c r="Z1304" s="37"/>
      <c r="AA1304" s="82"/>
      <c r="AB1304" s="87"/>
      <c r="AC1304" s="37"/>
    </row>
    <row r="1305" customFormat="false" ht="15" hidden="false" customHeight="false" outlineLevel="0" collapsed="false">
      <c r="N1305" s="37"/>
      <c r="O1305" s="37"/>
      <c r="P1305" s="37"/>
      <c r="Q1305" s="37"/>
      <c r="R1305" s="37"/>
      <c r="S1305" s="37"/>
      <c r="T1305" s="37"/>
      <c r="U1305" s="81"/>
      <c r="V1305" s="37"/>
      <c r="W1305" s="37"/>
      <c r="X1305" s="37"/>
      <c r="Y1305" s="37"/>
      <c r="Z1305" s="37"/>
      <c r="AA1305" s="82"/>
      <c r="AB1305" s="87"/>
      <c r="AC1305" s="37"/>
    </row>
    <row r="1306" customFormat="false" ht="15" hidden="false" customHeight="false" outlineLevel="0" collapsed="false">
      <c r="N1306" s="37"/>
      <c r="O1306" s="37"/>
      <c r="P1306" s="37"/>
      <c r="Q1306" s="37"/>
      <c r="R1306" s="37"/>
      <c r="S1306" s="37"/>
      <c r="T1306" s="37"/>
      <c r="U1306" s="81"/>
      <c r="V1306" s="37"/>
      <c r="W1306" s="37"/>
      <c r="X1306" s="37"/>
      <c r="Y1306" s="37"/>
      <c r="Z1306" s="37"/>
      <c r="AA1306" s="82"/>
      <c r="AB1306" s="87"/>
      <c r="AC1306" s="37"/>
    </row>
    <row r="1307" customFormat="false" ht="15" hidden="false" customHeight="false" outlineLevel="0" collapsed="false">
      <c r="N1307" s="37"/>
      <c r="O1307" s="37"/>
      <c r="P1307" s="37"/>
      <c r="Q1307" s="37"/>
      <c r="R1307" s="37"/>
      <c r="S1307" s="37"/>
      <c r="T1307" s="37"/>
      <c r="U1307" s="81"/>
      <c r="V1307" s="37"/>
      <c r="W1307" s="37"/>
      <c r="X1307" s="37"/>
      <c r="Y1307" s="37"/>
      <c r="Z1307" s="37"/>
      <c r="AA1307" s="82"/>
      <c r="AB1307" s="87"/>
      <c r="AC1307" s="37"/>
    </row>
    <row r="1308" customFormat="false" ht="15" hidden="false" customHeight="false" outlineLevel="0" collapsed="false">
      <c r="N1308" s="37"/>
      <c r="O1308" s="37"/>
      <c r="P1308" s="37"/>
      <c r="Q1308" s="37"/>
      <c r="R1308" s="37"/>
      <c r="S1308" s="37"/>
      <c r="T1308" s="37"/>
      <c r="U1308" s="81"/>
      <c r="V1308" s="37"/>
      <c r="W1308" s="37"/>
      <c r="X1308" s="37"/>
      <c r="Y1308" s="37"/>
      <c r="Z1308" s="37"/>
      <c r="AA1308" s="82"/>
      <c r="AB1308" s="87"/>
      <c r="AC1308" s="37"/>
    </row>
    <row r="1309" customFormat="false" ht="15" hidden="false" customHeight="false" outlineLevel="0" collapsed="false">
      <c r="N1309" s="37"/>
      <c r="O1309" s="37"/>
      <c r="P1309" s="37"/>
      <c r="Q1309" s="37"/>
      <c r="R1309" s="37"/>
      <c r="S1309" s="37"/>
      <c r="T1309" s="37"/>
      <c r="U1309" s="81"/>
      <c r="V1309" s="37"/>
      <c r="W1309" s="37"/>
      <c r="X1309" s="37"/>
      <c r="Y1309" s="37"/>
      <c r="Z1309" s="37"/>
      <c r="AA1309" s="82"/>
      <c r="AB1309" s="87"/>
      <c r="AC1309" s="37"/>
    </row>
    <row r="1310" customFormat="false" ht="15" hidden="false" customHeight="false" outlineLevel="0" collapsed="false">
      <c r="N1310" s="37"/>
      <c r="O1310" s="37"/>
      <c r="P1310" s="37"/>
      <c r="Q1310" s="37"/>
      <c r="R1310" s="37"/>
      <c r="S1310" s="37"/>
      <c r="T1310" s="37"/>
      <c r="U1310" s="81"/>
      <c r="V1310" s="37"/>
      <c r="W1310" s="37"/>
      <c r="X1310" s="37"/>
      <c r="Y1310" s="37"/>
      <c r="Z1310" s="37"/>
      <c r="AA1310" s="82"/>
      <c r="AB1310" s="87"/>
      <c r="AC1310" s="37"/>
    </row>
    <row r="1311" customFormat="false" ht="15" hidden="false" customHeight="false" outlineLevel="0" collapsed="false">
      <c r="N1311" s="37"/>
      <c r="O1311" s="37"/>
      <c r="P1311" s="37"/>
      <c r="Q1311" s="37"/>
      <c r="R1311" s="37"/>
      <c r="S1311" s="37"/>
      <c r="T1311" s="37"/>
      <c r="U1311" s="81"/>
      <c r="V1311" s="37"/>
      <c r="W1311" s="37"/>
      <c r="X1311" s="37"/>
      <c r="Y1311" s="37"/>
      <c r="Z1311" s="37"/>
      <c r="AA1311" s="82"/>
      <c r="AB1311" s="87"/>
      <c r="AC1311" s="37"/>
    </row>
    <row r="1312" customFormat="false" ht="15" hidden="false" customHeight="false" outlineLevel="0" collapsed="false">
      <c r="N1312" s="37"/>
      <c r="O1312" s="37"/>
      <c r="P1312" s="37"/>
      <c r="Q1312" s="37"/>
      <c r="R1312" s="37"/>
      <c r="S1312" s="37"/>
      <c r="T1312" s="37"/>
      <c r="U1312" s="81"/>
      <c r="V1312" s="37"/>
      <c r="W1312" s="37"/>
      <c r="X1312" s="37"/>
      <c r="Y1312" s="37"/>
      <c r="Z1312" s="37"/>
      <c r="AA1312" s="82"/>
      <c r="AB1312" s="87"/>
      <c r="AC1312" s="37"/>
    </row>
    <row r="1313" customFormat="false" ht="15" hidden="false" customHeight="false" outlineLevel="0" collapsed="false">
      <c r="N1313" s="37"/>
      <c r="O1313" s="37"/>
      <c r="P1313" s="37"/>
      <c r="Q1313" s="37"/>
      <c r="R1313" s="37"/>
      <c r="S1313" s="37"/>
      <c r="T1313" s="37"/>
      <c r="U1313" s="81"/>
      <c r="V1313" s="37"/>
      <c r="W1313" s="37"/>
      <c r="X1313" s="37"/>
      <c r="Y1313" s="37"/>
      <c r="Z1313" s="37"/>
      <c r="AA1313" s="82"/>
      <c r="AB1313" s="87"/>
      <c r="AC1313" s="37"/>
    </row>
    <row r="1314" customFormat="false" ht="15" hidden="false" customHeight="false" outlineLevel="0" collapsed="false">
      <c r="N1314" s="37"/>
      <c r="O1314" s="37"/>
      <c r="P1314" s="37"/>
      <c r="Q1314" s="37"/>
      <c r="R1314" s="37"/>
      <c r="S1314" s="37"/>
      <c r="T1314" s="37"/>
      <c r="U1314" s="81"/>
      <c r="V1314" s="37"/>
      <c r="W1314" s="37"/>
      <c r="X1314" s="37"/>
      <c r="Y1314" s="37"/>
      <c r="Z1314" s="37"/>
      <c r="AA1314" s="82"/>
      <c r="AB1314" s="87"/>
      <c r="AC1314" s="37"/>
    </row>
    <row r="1315" customFormat="false" ht="15" hidden="false" customHeight="false" outlineLevel="0" collapsed="false">
      <c r="N1315" s="37"/>
      <c r="O1315" s="37"/>
      <c r="P1315" s="37"/>
      <c r="Q1315" s="37"/>
      <c r="R1315" s="37"/>
      <c r="S1315" s="37"/>
      <c r="T1315" s="37"/>
      <c r="U1315" s="81"/>
      <c r="V1315" s="37"/>
      <c r="W1315" s="37"/>
      <c r="X1315" s="37"/>
      <c r="Y1315" s="37"/>
      <c r="Z1315" s="37"/>
      <c r="AA1315" s="82"/>
      <c r="AB1315" s="87"/>
      <c r="AC1315" s="37"/>
    </row>
    <row r="1316" customFormat="false" ht="15" hidden="false" customHeight="false" outlineLevel="0" collapsed="false">
      <c r="N1316" s="37"/>
      <c r="O1316" s="37"/>
      <c r="P1316" s="37"/>
      <c r="Q1316" s="37"/>
      <c r="R1316" s="37"/>
      <c r="S1316" s="37"/>
      <c r="T1316" s="37"/>
      <c r="U1316" s="81"/>
      <c r="V1316" s="37"/>
      <c r="W1316" s="37"/>
      <c r="X1316" s="37"/>
      <c r="Y1316" s="37"/>
      <c r="Z1316" s="37"/>
      <c r="AA1316" s="82"/>
      <c r="AB1316" s="87"/>
      <c r="AC1316" s="37"/>
    </row>
    <row r="1317" customFormat="false" ht="15" hidden="false" customHeight="false" outlineLevel="0" collapsed="false">
      <c r="N1317" s="37"/>
      <c r="O1317" s="37"/>
      <c r="P1317" s="37"/>
      <c r="Q1317" s="37"/>
      <c r="R1317" s="37"/>
      <c r="S1317" s="37"/>
      <c r="T1317" s="37"/>
      <c r="U1317" s="81"/>
      <c r="V1317" s="37"/>
      <c r="W1317" s="37"/>
      <c r="X1317" s="37"/>
      <c r="Y1317" s="37"/>
      <c r="Z1317" s="37"/>
      <c r="AA1317" s="82"/>
      <c r="AB1317" s="87"/>
      <c r="AC1317" s="37"/>
    </row>
    <row r="1318" customFormat="false" ht="15" hidden="false" customHeight="false" outlineLevel="0" collapsed="false">
      <c r="N1318" s="37"/>
      <c r="O1318" s="37"/>
      <c r="P1318" s="37"/>
      <c r="Q1318" s="37"/>
      <c r="R1318" s="37"/>
      <c r="S1318" s="37"/>
      <c r="T1318" s="37"/>
      <c r="U1318" s="81"/>
      <c r="V1318" s="37"/>
      <c r="W1318" s="37"/>
      <c r="X1318" s="37"/>
      <c r="Y1318" s="37"/>
      <c r="Z1318" s="37"/>
      <c r="AA1318" s="82"/>
      <c r="AB1318" s="87"/>
      <c r="AC1318" s="37"/>
    </row>
    <row r="1319" customFormat="false" ht="15" hidden="false" customHeight="false" outlineLevel="0" collapsed="false">
      <c r="N1319" s="37"/>
      <c r="O1319" s="37"/>
      <c r="P1319" s="37"/>
      <c r="Q1319" s="37"/>
      <c r="R1319" s="37"/>
      <c r="S1319" s="37"/>
      <c r="T1319" s="37"/>
      <c r="U1319" s="81"/>
      <c r="V1319" s="37"/>
      <c r="W1319" s="37"/>
      <c r="X1319" s="37"/>
      <c r="Y1319" s="37"/>
      <c r="Z1319" s="37"/>
      <c r="AA1319" s="82"/>
      <c r="AB1319" s="87"/>
      <c r="AC1319" s="37"/>
    </row>
    <row r="1320" customFormat="false" ht="15" hidden="false" customHeight="false" outlineLevel="0" collapsed="false">
      <c r="N1320" s="37"/>
      <c r="O1320" s="37"/>
      <c r="P1320" s="37"/>
      <c r="Q1320" s="37"/>
      <c r="R1320" s="37"/>
      <c r="S1320" s="37"/>
      <c r="T1320" s="37"/>
      <c r="U1320" s="81"/>
      <c r="V1320" s="37"/>
      <c r="W1320" s="37"/>
      <c r="X1320" s="37"/>
      <c r="Y1320" s="37"/>
      <c r="Z1320" s="37"/>
      <c r="AA1320" s="82"/>
      <c r="AB1320" s="87"/>
      <c r="AC1320" s="37"/>
    </row>
    <row r="1321" customFormat="false" ht="15" hidden="false" customHeight="false" outlineLevel="0" collapsed="false">
      <c r="N1321" s="37"/>
      <c r="O1321" s="37"/>
      <c r="P1321" s="37"/>
      <c r="Q1321" s="37"/>
      <c r="R1321" s="37"/>
      <c r="S1321" s="37"/>
      <c r="T1321" s="37"/>
      <c r="U1321" s="81"/>
      <c r="V1321" s="37"/>
      <c r="W1321" s="37"/>
      <c r="X1321" s="37"/>
      <c r="Y1321" s="37"/>
      <c r="Z1321" s="37"/>
      <c r="AA1321" s="82"/>
      <c r="AB1321" s="87"/>
      <c r="AC1321" s="37"/>
    </row>
    <row r="1322" customFormat="false" ht="15" hidden="false" customHeight="false" outlineLevel="0" collapsed="false">
      <c r="N1322" s="37"/>
      <c r="O1322" s="37"/>
      <c r="P1322" s="37"/>
      <c r="Q1322" s="37"/>
      <c r="R1322" s="37"/>
      <c r="S1322" s="37"/>
      <c r="T1322" s="37"/>
      <c r="U1322" s="81"/>
      <c r="V1322" s="37"/>
      <c r="W1322" s="37"/>
      <c r="X1322" s="37"/>
      <c r="Y1322" s="37"/>
      <c r="Z1322" s="37"/>
      <c r="AA1322" s="82"/>
      <c r="AB1322" s="87"/>
      <c r="AC1322" s="37"/>
    </row>
    <row r="1323" customFormat="false" ht="15" hidden="false" customHeight="false" outlineLevel="0" collapsed="false">
      <c r="N1323" s="37"/>
      <c r="O1323" s="37"/>
      <c r="P1323" s="37"/>
      <c r="Q1323" s="37"/>
      <c r="R1323" s="37"/>
      <c r="S1323" s="37"/>
      <c r="T1323" s="37"/>
      <c r="U1323" s="81"/>
      <c r="V1323" s="37"/>
      <c r="W1323" s="37"/>
      <c r="X1323" s="37"/>
      <c r="Y1323" s="37"/>
      <c r="Z1323" s="37"/>
      <c r="AA1323" s="82"/>
      <c r="AB1323" s="87"/>
      <c r="AC1323" s="37"/>
    </row>
    <row r="1324" customFormat="false" ht="15" hidden="false" customHeight="false" outlineLevel="0" collapsed="false">
      <c r="N1324" s="37"/>
      <c r="O1324" s="37"/>
      <c r="P1324" s="37"/>
      <c r="Q1324" s="37"/>
      <c r="R1324" s="37"/>
      <c r="S1324" s="37"/>
      <c r="T1324" s="37"/>
      <c r="U1324" s="81"/>
      <c r="V1324" s="37"/>
      <c r="W1324" s="37"/>
      <c r="X1324" s="37"/>
      <c r="Y1324" s="37"/>
      <c r="Z1324" s="37"/>
      <c r="AA1324" s="82"/>
      <c r="AB1324" s="87"/>
      <c r="AC1324" s="37"/>
    </row>
    <row r="1325" customFormat="false" ht="15" hidden="false" customHeight="false" outlineLevel="0" collapsed="false">
      <c r="N1325" s="37"/>
      <c r="O1325" s="37"/>
      <c r="P1325" s="37"/>
      <c r="Q1325" s="37"/>
      <c r="R1325" s="37"/>
      <c r="S1325" s="37"/>
      <c r="T1325" s="37"/>
      <c r="U1325" s="81"/>
      <c r="V1325" s="37"/>
      <c r="W1325" s="37"/>
      <c r="X1325" s="37"/>
      <c r="Y1325" s="37"/>
      <c r="Z1325" s="37"/>
      <c r="AA1325" s="82"/>
      <c r="AB1325" s="87"/>
      <c r="AC1325" s="37"/>
    </row>
    <row r="1326" customFormat="false" ht="15" hidden="false" customHeight="false" outlineLevel="0" collapsed="false">
      <c r="N1326" s="37"/>
      <c r="O1326" s="37"/>
      <c r="P1326" s="37"/>
      <c r="Q1326" s="37"/>
      <c r="R1326" s="37"/>
      <c r="S1326" s="37"/>
      <c r="T1326" s="37"/>
      <c r="U1326" s="81"/>
      <c r="V1326" s="37"/>
      <c r="W1326" s="37"/>
      <c r="X1326" s="37"/>
      <c r="Y1326" s="37"/>
      <c r="Z1326" s="37"/>
      <c r="AA1326" s="82"/>
      <c r="AB1326" s="87"/>
      <c r="AC1326" s="37"/>
    </row>
    <row r="1327" customFormat="false" ht="15" hidden="false" customHeight="false" outlineLevel="0" collapsed="false">
      <c r="N1327" s="37"/>
      <c r="O1327" s="37"/>
      <c r="P1327" s="37"/>
      <c r="Q1327" s="37"/>
      <c r="R1327" s="37"/>
      <c r="S1327" s="37"/>
      <c r="T1327" s="37"/>
      <c r="U1327" s="81"/>
      <c r="V1327" s="37"/>
      <c r="W1327" s="37"/>
      <c r="X1327" s="37"/>
      <c r="Y1327" s="37"/>
      <c r="Z1327" s="37"/>
      <c r="AA1327" s="82"/>
      <c r="AB1327" s="87"/>
      <c r="AC1327" s="37"/>
    </row>
    <row r="1328" customFormat="false" ht="15" hidden="false" customHeight="false" outlineLevel="0" collapsed="false">
      <c r="N1328" s="37"/>
      <c r="O1328" s="37"/>
      <c r="P1328" s="37"/>
      <c r="Q1328" s="37"/>
      <c r="R1328" s="37"/>
      <c r="S1328" s="37"/>
      <c r="T1328" s="37"/>
      <c r="U1328" s="81"/>
      <c r="V1328" s="37"/>
      <c r="W1328" s="37"/>
      <c r="X1328" s="37"/>
      <c r="Y1328" s="37"/>
      <c r="Z1328" s="37"/>
      <c r="AA1328" s="82"/>
      <c r="AB1328" s="87"/>
      <c r="AC1328" s="37"/>
    </row>
    <row r="1329" customFormat="false" ht="15" hidden="false" customHeight="false" outlineLevel="0" collapsed="false">
      <c r="N1329" s="37"/>
      <c r="O1329" s="37"/>
      <c r="P1329" s="37"/>
      <c r="Q1329" s="37"/>
      <c r="R1329" s="37"/>
      <c r="S1329" s="37"/>
      <c r="T1329" s="37"/>
      <c r="U1329" s="81"/>
      <c r="V1329" s="37"/>
      <c r="W1329" s="37"/>
      <c r="X1329" s="37"/>
      <c r="Y1329" s="37"/>
      <c r="Z1329" s="37"/>
      <c r="AA1329" s="82"/>
      <c r="AB1329" s="87"/>
      <c r="AC1329" s="37"/>
    </row>
    <row r="1330" customFormat="false" ht="15" hidden="false" customHeight="false" outlineLevel="0" collapsed="false">
      <c r="N1330" s="37"/>
      <c r="O1330" s="37"/>
      <c r="P1330" s="37"/>
      <c r="Q1330" s="37"/>
      <c r="R1330" s="37"/>
      <c r="S1330" s="37"/>
      <c r="T1330" s="37"/>
      <c r="U1330" s="81"/>
      <c r="V1330" s="37"/>
      <c r="W1330" s="37"/>
      <c r="X1330" s="37"/>
      <c r="Y1330" s="37"/>
      <c r="Z1330" s="37"/>
      <c r="AA1330" s="82"/>
      <c r="AB1330" s="87"/>
      <c r="AC1330" s="37"/>
    </row>
    <row r="1331" customFormat="false" ht="15" hidden="false" customHeight="false" outlineLevel="0" collapsed="false">
      <c r="N1331" s="37"/>
      <c r="O1331" s="37"/>
      <c r="P1331" s="37"/>
      <c r="Q1331" s="37"/>
      <c r="R1331" s="37"/>
      <c r="S1331" s="37"/>
      <c r="T1331" s="37"/>
      <c r="U1331" s="81"/>
      <c r="V1331" s="37"/>
      <c r="W1331" s="37"/>
      <c r="X1331" s="37"/>
      <c r="Y1331" s="37"/>
      <c r="Z1331" s="37"/>
      <c r="AA1331" s="82"/>
      <c r="AB1331" s="87"/>
      <c r="AC1331" s="37"/>
    </row>
    <row r="1332" customFormat="false" ht="15" hidden="false" customHeight="false" outlineLevel="0" collapsed="false">
      <c r="N1332" s="37"/>
      <c r="O1332" s="37"/>
      <c r="P1332" s="37"/>
      <c r="Q1332" s="37"/>
      <c r="R1332" s="37"/>
      <c r="S1332" s="37"/>
      <c r="T1332" s="37"/>
      <c r="U1332" s="81"/>
      <c r="V1332" s="37"/>
      <c r="W1332" s="37"/>
      <c r="X1332" s="37"/>
      <c r="Y1332" s="37"/>
      <c r="Z1332" s="37"/>
      <c r="AA1332" s="82"/>
      <c r="AB1332" s="87"/>
      <c r="AC1332" s="37"/>
    </row>
    <row r="1333" customFormat="false" ht="15" hidden="false" customHeight="false" outlineLevel="0" collapsed="false">
      <c r="N1333" s="37"/>
      <c r="O1333" s="37"/>
      <c r="P1333" s="37"/>
      <c r="Q1333" s="37"/>
      <c r="R1333" s="37"/>
      <c r="S1333" s="37"/>
      <c r="T1333" s="37"/>
      <c r="U1333" s="81"/>
      <c r="V1333" s="37"/>
      <c r="W1333" s="37"/>
      <c r="X1333" s="37"/>
      <c r="Y1333" s="37"/>
      <c r="Z1333" s="37"/>
      <c r="AA1333" s="82"/>
      <c r="AB1333" s="87"/>
      <c r="AC1333" s="37"/>
    </row>
    <row r="1334" customFormat="false" ht="15" hidden="false" customHeight="false" outlineLevel="0" collapsed="false">
      <c r="N1334" s="37"/>
      <c r="O1334" s="37"/>
      <c r="P1334" s="37"/>
      <c r="Q1334" s="37"/>
      <c r="R1334" s="37"/>
      <c r="S1334" s="37"/>
      <c r="T1334" s="37"/>
      <c r="U1334" s="81"/>
      <c r="V1334" s="37"/>
      <c r="W1334" s="37"/>
      <c r="X1334" s="37"/>
      <c r="Y1334" s="37"/>
      <c r="Z1334" s="37"/>
      <c r="AA1334" s="82"/>
      <c r="AB1334" s="87"/>
      <c r="AC1334" s="37"/>
    </row>
    <row r="1335" customFormat="false" ht="15" hidden="false" customHeight="false" outlineLevel="0" collapsed="false">
      <c r="N1335" s="37"/>
      <c r="O1335" s="37"/>
      <c r="P1335" s="37"/>
      <c r="Q1335" s="37"/>
      <c r="R1335" s="37"/>
      <c r="S1335" s="37"/>
      <c r="T1335" s="37"/>
      <c r="U1335" s="81"/>
      <c r="V1335" s="37"/>
      <c r="W1335" s="37"/>
      <c r="X1335" s="37"/>
      <c r="Y1335" s="37"/>
      <c r="Z1335" s="37"/>
      <c r="AA1335" s="82"/>
      <c r="AB1335" s="87"/>
      <c r="AC1335" s="37"/>
    </row>
    <row r="1336" customFormat="false" ht="15" hidden="false" customHeight="false" outlineLevel="0" collapsed="false">
      <c r="N1336" s="37"/>
      <c r="O1336" s="37"/>
      <c r="P1336" s="37"/>
      <c r="Q1336" s="37"/>
      <c r="R1336" s="37"/>
      <c r="S1336" s="37"/>
      <c r="T1336" s="37"/>
      <c r="U1336" s="81"/>
      <c r="V1336" s="37"/>
      <c r="W1336" s="37"/>
      <c r="X1336" s="37"/>
      <c r="Y1336" s="37"/>
      <c r="Z1336" s="37"/>
      <c r="AA1336" s="82"/>
      <c r="AB1336" s="87"/>
      <c r="AC1336" s="37"/>
    </row>
    <row r="1337" customFormat="false" ht="15" hidden="false" customHeight="false" outlineLevel="0" collapsed="false">
      <c r="N1337" s="37"/>
      <c r="O1337" s="37"/>
      <c r="P1337" s="37"/>
      <c r="Q1337" s="37"/>
      <c r="R1337" s="37"/>
      <c r="S1337" s="37"/>
      <c r="T1337" s="37"/>
      <c r="U1337" s="81"/>
      <c r="V1337" s="37"/>
      <c r="W1337" s="37"/>
      <c r="X1337" s="37"/>
      <c r="Y1337" s="37"/>
      <c r="Z1337" s="37"/>
      <c r="AA1337" s="82"/>
      <c r="AB1337" s="87"/>
      <c r="AC1337" s="37"/>
    </row>
    <row r="1338" customFormat="false" ht="15" hidden="false" customHeight="false" outlineLevel="0" collapsed="false">
      <c r="N1338" s="37"/>
      <c r="O1338" s="37"/>
      <c r="P1338" s="37"/>
      <c r="Q1338" s="37"/>
      <c r="R1338" s="37"/>
      <c r="S1338" s="37"/>
      <c r="T1338" s="37"/>
      <c r="U1338" s="81"/>
      <c r="V1338" s="37"/>
      <c r="W1338" s="37"/>
      <c r="X1338" s="37"/>
      <c r="Y1338" s="37"/>
      <c r="Z1338" s="37"/>
      <c r="AA1338" s="82"/>
      <c r="AB1338" s="87"/>
      <c r="AC1338" s="37"/>
    </row>
    <row r="1339" customFormat="false" ht="15" hidden="false" customHeight="false" outlineLevel="0" collapsed="false">
      <c r="N1339" s="37"/>
      <c r="O1339" s="37"/>
      <c r="P1339" s="37"/>
      <c r="Q1339" s="37"/>
      <c r="R1339" s="37"/>
      <c r="S1339" s="37"/>
      <c r="T1339" s="37"/>
      <c r="U1339" s="81"/>
      <c r="V1339" s="37"/>
      <c r="W1339" s="37"/>
      <c r="X1339" s="37"/>
      <c r="Y1339" s="37"/>
      <c r="Z1339" s="37"/>
      <c r="AA1339" s="82"/>
      <c r="AB1339" s="87"/>
      <c r="AC1339" s="37"/>
    </row>
    <row r="1340" customFormat="false" ht="15" hidden="false" customHeight="false" outlineLevel="0" collapsed="false">
      <c r="N1340" s="37"/>
      <c r="O1340" s="37"/>
      <c r="P1340" s="37"/>
      <c r="Q1340" s="37"/>
      <c r="R1340" s="37"/>
      <c r="S1340" s="37"/>
      <c r="T1340" s="37"/>
      <c r="U1340" s="81"/>
      <c r="V1340" s="37"/>
      <c r="W1340" s="37"/>
      <c r="X1340" s="37"/>
      <c r="Y1340" s="37"/>
      <c r="Z1340" s="37"/>
      <c r="AA1340" s="82"/>
      <c r="AB1340" s="87"/>
      <c r="AC1340" s="37"/>
    </row>
    <row r="1341" customFormat="false" ht="15" hidden="false" customHeight="false" outlineLevel="0" collapsed="false">
      <c r="N1341" s="37"/>
      <c r="O1341" s="37"/>
      <c r="P1341" s="37"/>
      <c r="Q1341" s="37"/>
      <c r="R1341" s="37"/>
      <c r="S1341" s="37"/>
      <c r="T1341" s="37"/>
      <c r="U1341" s="81"/>
      <c r="V1341" s="37"/>
      <c r="W1341" s="37"/>
      <c r="X1341" s="37"/>
      <c r="Y1341" s="37"/>
      <c r="Z1341" s="37"/>
      <c r="AA1341" s="82"/>
      <c r="AB1341" s="87"/>
      <c r="AC1341" s="37"/>
    </row>
    <row r="1342" customFormat="false" ht="15" hidden="false" customHeight="false" outlineLevel="0" collapsed="false">
      <c r="N1342" s="37"/>
      <c r="O1342" s="37"/>
      <c r="P1342" s="37"/>
      <c r="Q1342" s="37"/>
      <c r="R1342" s="37"/>
      <c r="S1342" s="37"/>
      <c r="T1342" s="37"/>
      <c r="U1342" s="81"/>
      <c r="V1342" s="37"/>
      <c r="W1342" s="37"/>
      <c r="X1342" s="37"/>
      <c r="Y1342" s="37"/>
      <c r="Z1342" s="37"/>
      <c r="AA1342" s="82"/>
      <c r="AB1342" s="87"/>
      <c r="AC1342" s="37"/>
    </row>
    <row r="1343" customFormat="false" ht="15" hidden="false" customHeight="false" outlineLevel="0" collapsed="false">
      <c r="N1343" s="37"/>
      <c r="O1343" s="37"/>
      <c r="P1343" s="37"/>
      <c r="Q1343" s="37"/>
      <c r="R1343" s="37"/>
      <c r="S1343" s="37"/>
      <c r="T1343" s="37"/>
      <c r="U1343" s="81"/>
      <c r="V1343" s="37"/>
      <c r="W1343" s="37"/>
      <c r="X1343" s="37"/>
      <c r="Y1343" s="37"/>
      <c r="Z1343" s="37"/>
      <c r="AA1343" s="82"/>
      <c r="AB1343" s="87"/>
      <c r="AC1343" s="37"/>
    </row>
    <row r="1344" customFormat="false" ht="15" hidden="false" customHeight="false" outlineLevel="0" collapsed="false">
      <c r="N1344" s="37"/>
      <c r="O1344" s="37"/>
      <c r="P1344" s="37"/>
      <c r="Q1344" s="37"/>
      <c r="R1344" s="37"/>
      <c r="S1344" s="37"/>
      <c r="T1344" s="37"/>
      <c r="U1344" s="81"/>
      <c r="V1344" s="37"/>
      <c r="W1344" s="37"/>
      <c r="X1344" s="37"/>
      <c r="Y1344" s="37"/>
      <c r="Z1344" s="37"/>
      <c r="AA1344" s="82"/>
      <c r="AB1344" s="87"/>
      <c r="AC1344" s="37"/>
    </row>
    <row r="1345" customFormat="false" ht="15" hidden="false" customHeight="false" outlineLevel="0" collapsed="false">
      <c r="N1345" s="37"/>
      <c r="O1345" s="37"/>
      <c r="P1345" s="37"/>
      <c r="Q1345" s="37"/>
      <c r="R1345" s="37"/>
      <c r="S1345" s="37"/>
      <c r="T1345" s="37"/>
      <c r="U1345" s="81"/>
      <c r="V1345" s="37"/>
      <c r="W1345" s="37"/>
      <c r="X1345" s="37"/>
      <c r="Y1345" s="37"/>
      <c r="Z1345" s="37"/>
      <c r="AA1345" s="82"/>
      <c r="AB1345" s="87"/>
      <c r="AC1345" s="37"/>
    </row>
    <row r="1346" customFormat="false" ht="15" hidden="false" customHeight="false" outlineLevel="0" collapsed="false">
      <c r="N1346" s="37"/>
      <c r="O1346" s="37"/>
      <c r="P1346" s="37"/>
      <c r="Q1346" s="37"/>
      <c r="R1346" s="37"/>
      <c r="S1346" s="37"/>
      <c r="T1346" s="37"/>
      <c r="U1346" s="81"/>
      <c r="V1346" s="37"/>
      <c r="W1346" s="37"/>
      <c r="X1346" s="37"/>
      <c r="Y1346" s="37"/>
      <c r="Z1346" s="37"/>
      <c r="AA1346" s="82"/>
      <c r="AB1346" s="87"/>
      <c r="AC1346" s="37"/>
    </row>
    <row r="1347" customFormat="false" ht="15" hidden="false" customHeight="false" outlineLevel="0" collapsed="false">
      <c r="N1347" s="37"/>
      <c r="O1347" s="37"/>
      <c r="P1347" s="37"/>
      <c r="Q1347" s="37"/>
      <c r="R1347" s="37"/>
      <c r="S1347" s="37"/>
      <c r="T1347" s="37"/>
      <c r="U1347" s="81"/>
      <c r="V1347" s="37"/>
      <c r="W1347" s="37"/>
      <c r="X1347" s="37"/>
      <c r="Y1347" s="37"/>
      <c r="Z1347" s="37"/>
      <c r="AA1347" s="82"/>
      <c r="AB1347" s="87"/>
      <c r="AC1347" s="37"/>
    </row>
    <row r="1348" customFormat="false" ht="15" hidden="false" customHeight="false" outlineLevel="0" collapsed="false">
      <c r="N1348" s="37"/>
      <c r="O1348" s="37"/>
      <c r="P1348" s="37"/>
      <c r="Q1348" s="37"/>
      <c r="R1348" s="37"/>
      <c r="S1348" s="37"/>
      <c r="T1348" s="37"/>
      <c r="U1348" s="81"/>
      <c r="V1348" s="37"/>
      <c r="W1348" s="37"/>
      <c r="X1348" s="37"/>
      <c r="Y1348" s="37"/>
      <c r="Z1348" s="37"/>
      <c r="AA1348" s="82"/>
      <c r="AB1348" s="87"/>
      <c r="AC1348" s="37"/>
    </row>
    <row r="1349" customFormat="false" ht="15" hidden="false" customHeight="false" outlineLevel="0" collapsed="false">
      <c r="N1349" s="37"/>
      <c r="O1349" s="37"/>
      <c r="P1349" s="37"/>
      <c r="Q1349" s="37"/>
      <c r="R1349" s="37"/>
      <c r="S1349" s="37"/>
      <c r="T1349" s="37"/>
      <c r="U1349" s="81"/>
      <c r="V1349" s="37"/>
      <c r="W1349" s="37"/>
      <c r="X1349" s="37"/>
      <c r="Y1349" s="37"/>
      <c r="Z1349" s="37"/>
      <c r="AA1349" s="82"/>
      <c r="AB1349" s="87"/>
      <c r="AC1349" s="37"/>
    </row>
    <row r="1350" customFormat="false" ht="15" hidden="false" customHeight="false" outlineLevel="0" collapsed="false">
      <c r="N1350" s="37"/>
      <c r="O1350" s="37"/>
      <c r="P1350" s="37"/>
      <c r="Q1350" s="37"/>
      <c r="R1350" s="37"/>
      <c r="S1350" s="37"/>
      <c r="T1350" s="37"/>
      <c r="U1350" s="81"/>
      <c r="V1350" s="37"/>
      <c r="W1350" s="37"/>
      <c r="X1350" s="37"/>
      <c r="Y1350" s="37"/>
      <c r="Z1350" s="37"/>
      <c r="AA1350" s="82"/>
      <c r="AB1350" s="87"/>
      <c r="AC1350" s="37"/>
    </row>
    <row r="1351" customFormat="false" ht="15" hidden="false" customHeight="false" outlineLevel="0" collapsed="false">
      <c r="N1351" s="37"/>
      <c r="O1351" s="37"/>
      <c r="P1351" s="37"/>
      <c r="Q1351" s="37"/>
      <c r="R1351" s="37"/>
      <c r="S1351" s="37"/>
      <c r="T1351" s="37"/>
      <c r="U1351" s="81"/>
      <c r="V1351" s="37"/>
      <c r="W1351" s="37"/>
      <c r="X1351" s="37"/>
      <c r="Y1351" s="37"/>
      <c r="Z1351" s="37"/>
      <c r="AA1351" s="82"/>
      <c r="AB1351" s="87"/>
      <c r="AC1351" s="37"/>
    </row>
    <row r="1352" customFormat="false" ht="15" hidden="false" customHeight="false" outlineLevel="0" collapsed="false">
      <c r="N1352" s="37"/>
      <c r="O1352" s="37"/>
      <c r="P1352" s="37"/>
      <c r="Q1352" s="37"/>
      <c r="R1352" s="37"/>
      <c r="S1352" s="37"/>
      <c r="T1352" s="37"/>
      <c r="U1352" s="81"/>
      <c r="V1352" s="37"/>
      <c r="W1352" s="37"/>
      <c r="X1352" s="37"/>
      <c r="Y1352" s="37"/>
      <c r="Z1352" s="37"/>
      <c r="AA1352" s="82"/>
      <c r="AB1352" s="87"/>
      <c r="AC1352" s="37"/>
    </row>
    <row r="1353" customFormat="false" ht="15" hidden="false" customHeight="false" outlineLevel="0" collapsed="false">
      <c r="N1353" s="37"/>
      <c r="O1353" s="37"/>
      <c r="P1353" s="37"/>
      <c r="Q1353" s="37"/>
      <c r="R1353" s="37"/>
      <c r="S1353" s="37"/>
      <c r="T1353" s="37"/>
      <c r="U1353" s="81"/>
      <c r="V1353" s="37"/>
      <c r="W1353" s="37"/>
      <c r="X1353" s="37"/>
      <c r="Y1353" s="37"/>
      <c r="Z1353" s="37"/>
      <c r="AA1353" s="82"/>
      <c r="AB1353" s="87"/>
      <c r="AC1353" s="37"/>
    </row>
    <row r="1354" customFormat="false" ht="15" hidden="false" customHeight="false" outlineLevel="0" collapsed="false">
      <c r="N1354" s="37"/>
      <c r="O1354" s="37"/>
      <c r="P1354" s="37"/>
      <c r="Q1354" s="37"/>
      <c r="R1354" s="37"/>
      <c r="S1354" s="37"/>
      <c r="T1354" s="37"/>
      <c r="U1354" s="81"/>
      <c r="V1354" s="37"/>
      <c r="W1354" s="37"/>
      <c r="X1354" s="37"/>
      <c r="Y1354" s="37"/>
      <c r="Z1354" s="37"/>
      <c r="AA1354" s="82"/>
      <c r="AB1354" s="87"/>
      <c r="AC1354" s="37"/>
    </row>
    <row r="1355" customFormat="false" ht="15" hidden="false" customHeight="false" outlineLevel="0" collapsed="false">
      <c r="N1355" s="37"/>
      <c r="O1355" s="37"/>
      <c r="P1355" s="37"/>
      <c r="Q1355" s="37"/>
      <c r="R1355" s="37"/>
      <c r="S1355" s="37"/>
      <c r="T1355" s="37"/>
      <c r="U1355" s="81"/>
      <c r="V1355" s="37"/>
      <c r="W1355" s="37"/>
      <c r="X1355" s="37"/>
      <c r="Y1355" s="37"/>
      <c r="Z1355" s="37"/>
      <c r="AA1355" s="82"/>
      <c r="AB1355" s="87"/>
      <c r="AC1355" s="37"/>
    </row>
    <row r="1356" customFormat="false" ht="15" hidden="false" customHeight="false" outlineLevel="0" collapsed="false">
      <c r="N1356" s="37"/>
      <c r="O1356" s="37"/>
      <c r="P1356" s="37"/>
      <c r="Q1356" s="37"/>
      <c r="R1356" s="37"/>
      <c r="S1356" s="37"/>
      <c r="T1356" s="37"/>
      <c r="U1356" s="81"/>
      <c r="V1356" s="37"/>
      <c r="W1356" s="37"/>
      <c r="X1356" s="37"/>
      <c r="Y1356" s="37"/>
      <c r="Z1356" s="37"/>
      <c r="AA1356" s="82"/>
      <c r="AB1356" s="87"/>
      <c r="AC1356" s="37"/>
    </row>
    <row r="1357" customFormat="false" ht="15" hidden="false" customHeight="false" outlineLevel="0" collapsed="false">
      <c r="N1357" s="37"/>
      <c r="O1357" s="37"/>
      <c r="P1357" s="37"/>
      <c r="Q1357" s="37"/>
      <c r="R1357" s="37"/>
      <c r="S1357" s="37"/>
      <c r="T1357" s="37"/>
      <c r="U1357" s="81"/>
      <c r="V1357" s="37"/>
      <c r="W1357" s="37"/>
      <c r="X1357" s="37"/>
      <c r="Y1357" s="37"/>
      <c r="Z1357" s="37"/>
      <c r="AA1357" s="82"/>
      <c r="AB1357" s="87"/>
      <c r="AC1357" s="37"/>
    </row>
    <row r="1358" customFormat="false" ht="15" hidden="false" customHeight="false" outlineLevel="0" collapsed="false">
      <c r="N1358" s="37"/>
      <c r="O1358" s="37"/>
      <c r="P1358" s="37"/>
      <c r="Q1358" s="37"/>
      <c r="R1358" s="37"/>
      <c r="S1358" s="37"/>
      <c r="T1358" s="37"/>
      <c r="U1358" s="81"/>
      <c r="V1358" s="37"/>
      <c r="W1358" s="37"/>
      <c r="X1358" s="37"/>
      <c r="Y1358" s="37"/>
      <c r="Z1358" s="37"/>
      <c r="AA1358" s="82"/>
      <c r="AB1358" s="87"/>
      <c r="AC1358" s="37"/>
    </row>
    <row r="1359" customFormat="false" ht="15" hidden="false" customHeight="false" outlineLevel="0" collapsed="false">
      <c r="N1359" s="37"/>
      <c r="O1359" s="37"/>
      <c r="P1359" s="37"/>
      <c r="Q1359" s="37"/>
      <c r="R1359" s="37"/>
      <c r="S1359" s="37"/>
      <c r="T1359" s="37"/>
      <c r="U1359" s="81"/>
      <c r="V1359" s="37"/>
      <c r="W1359" s="37"/>
      <c r="X1359" s="37"/>
      <c r="Y1359" s="37"/>
      <c r="Z1359" s="37"/>
      <c r="AA1359" s="82"/>
      <c r="AB1359" s="87"/>
      <c r="AC1359" s="37"/>
    </row>
    <row r="1360" customFormat="false" ht="15" hidden="false" customHeight="false" outlineLevel="0" collapsed="false">
      <c r="N1360" s="37"/>
      <c r="O1360" s="37"/>
      <c r="P1360" s="37"/>
      <c r="Q1360" s="37"/>
      <c r="R1360" s="37"/>
      <c r="S1360" s="37"/>
      <c r="T1360" s="37"/>
      <c r="U1360" s="81"/>
      <c r="V1360" s="37"/>
      <c r="W1360" s="37"/>
      <c r="X1360" s="37"/>
      <c r="Y1360" s="37"/>
      <c r="Z1360" s="37"/>
      <c r="AA1360" s="82"/>
      <c r="AB1360" s="87"/>
      <c r="AC1360" s="37"/>
    </row>
    <row r="1361" customFormat="false" ht="15" hidden="false" customHeight="false" outlineLevel="0" collapsed="false">
      <c r="N1361" s="37"/>
      <c r="O1361" s="37"/>
      <c r="P1361" s="37"/>
      <c r="Q1361" s="37"/>
      <c r="R1361" s="37"/>
      <c r="S1361" s="37"/>
      <c r="T1361" s="37"/>
      <c r="U1361" s="81"/>
      <c r="V1361" s="37"/>
      <c r="W1361" s="37"/>
      <c r="X1361" s="37"/>
      <c r="Y1361" s="37"/>
      <c r="Z1361" s="37"/>
      <c r="AA1361" s="82"/>
      <c r="AB1361" s="87"/>
      <c r="AC1361" s="37"/>
    </row>
    <row r="1362" customFormat="false" ht="15" hidden="false" customHeight="false" outlineLevel="0" collapsed="false">
      <c r="N1362" s="37"/>
      <c r="O1362" s="37"/>
      <c r="P1362" s="37"/>
      <c r="Q1362" s="37"/>
      <c r="R1362" s="37"/>
      <c r="S1362" s="37"/>
      <c r="T1362" s="37"/>
      <c r="U1362" s="81"/>
      <c r="V1362" s="37"/>
      <c r="W1362" s="37"/>
      <c r="X1362" s="37"/>
      <c r="Y1362" s="37"/>
      <c r="Z1362" s="37"/>
      <c r="AA1362" s="82"/>
      <c r="AB1362" s="87"/>
      <c r="AC1362" s="37"/>
    </row>
    <row r="1363" customFormat="false" ht="15" hidden="false" customHeight="false" outlineLevel="0" collapsed="false">
      <c r="N1363" s="37"/>
      <c r="O1363" s="37"/>
      <c r="P1363" s="37"/>
      <c r="Q1363" s="37"/>
      <c r="R1363" s="37"/>
      <c r="S1363" s="37"/>
      <c r="T1363" s="37"/>
      <c r="U1363" s="81"/>
      <c r="V1363" s="37"/>
      <c r="W1363" s="37"/>
      <c r="X1363" s="37"/>
      <c r="Y1363" s="37"/>
      <c r="Z1363" s="37"/>
      <c r="AA1363" s="82"/>
      <c r="AB1363" s="87"/>
      <c r="AC1363" s="37"/>
    </row>
    <row r="1364" customFormat="false" ht="15" hidden="false" customHeight="false" outlineLevel="0" collapsed="false">
      <c r="N1364" s="37"/>
      <c r="O1364" s="37"/>
      <c r="P1364" s="37"/>
      <c r="Q1364" s="37"/>
      <c r="R1364" s="37"/>
      <c r="S1364" s="37"/>
      <c r="T1364" s="37"/>
      <c r="U1364" s="81"/>
      <c r="V1364" s="37"/>
      <c r="W1364" s="37"/>
      <c r="X1364" s="37"/>
      <c r="Y1364" s="37"/>
      <c r="Z1364" s="37"/>
      <c r="AA1364" s="82"/>
      <c r="AB1364" s="87"/>
      <c r="AC1364" s="37"/>
    </row>
    <row r="1365" customFormat="false" ht="15" hidden="false" customHeight="false" outlineLevel="0" collapsed="false">
      <c r="N1365" s="37"/>
      <c r="O1365" s="37"/>
      <c r="P1365" s="37"/>
      <c r="Q1365" s="37"/>
      <c r="R1365" s="37"/>
      <c r="S1365" s="37"/>
      <c r="T1365" s="37"/>
      <c r="U1365" s="81"/>
      <c r="V1365" s="37"/>
      <c r="W1365" s="37"/>
      <c r="X1365" s="37"/>
      <c r="Y1365" s="37"/>
      <c r="Z1365" s="37"/>
      <c r="AA1365" s="82"/>
      <c r="AB1365" s="87"/>
      <c r="AC1365" s="37"/>
    </row>
    <row r="1366" customFormat="false" ht="15" hidden="false" customHeight="false" outlineLevel="0" collapsed="false">
      <c r="N1366" s="37"/>
      <c r="O1366" s="37"/>
      <c r="P1366" s="37"/>
      <c r="Q1366" s="37"/>
      <c r="R1366" s="37"/>
      <c r="S1366" s="37"/>
      <c r="T1366" s="37"/>
      <c r="U1366" s="81"/>
      <c r="V1366" s="37"/>
      <c r="W1366" s="37"/>
      <c r="X1366" s="37"/>
      <c r="Y1366" s="37"/>
      <c r="Z1366" s="37"/>
      <c r="AA1366" s="82"/>
      <c r="AB1366" s="87"/>
      <c r="AC1366" s="37"/>
    </row>
    <row r="1367" customFormat="false" ht="15" hidden="false" customHeight="false" outlineLevel="0" collapsed="false">
      <c r="N1367" s="37"/>
      <c r="O1367" s="37"/>
      <c r="P1367" s="37"/>
      <c r="Q1367" s="37"/>
      <c r="R1367" s="37"/>
      <c r="S1367" s="37"/>
      <c r="T1367" s="37"/>
      <c r="U1367" s="81"/>
      <c r="V1367" s="37"/>
      <c r="W1367" s="37"/>
      <c r="X1367" s="37"/>
      <c r="Y1367" s="37"/>
      <c r="Z1367" s="37"/>
      <c r="AA1367" s="82"/>
      <c r="AB1367" s="87"/>
      <c r="AC1367" s="37"/>
    </row>
    <row r="1368" customFormat="false" ht="15" hidden="false" customHeight="false" outlineLevel="0" collapsed="false">
      <c r="N1368" s="37"/>
      <c r="O1368" s="37"/>
      <c r="P1368" s="37"/>
      <c r="Q1368" s="37"/>
      <c r="R1368" s="37"/>
      <c r="S1368" s="37"/>
      <c r="T1368" s="37"/>
      <c r="U1368" s="81"/>
      <c r="V1368" s="37"/>
      <c r="W1368" s="37"/>
      <c r="X1368" s="37"/>
      <c r="Y1368" s="37"/>
      <c r="Z1368" s="37"/>
      <c r="AA1368" s="82"/>
      <c r="AB1368" s="87"/>
      <c r="AC1368" s="37"/>
    </row>
    <row r="1369" customFormat="false" ht="15" hidden="false" customHeight="false" outlineLevel="0" collapsed="false">
      <c r="N1369" s="37"/>
      <c r="O1369" s="37"/>
      <c r="P1369" s="37"/>
      <c r="Q1369" s="37"/>
      <c r="R1369" s="37"/>
      <c r="S1369" s="37"/>
      <c r="T1369" s="37"/>
      <c r="U1369" s="81"/>
      <c r="V1369" s="37"/>
      <c r="W1369" s="37"/>
      <c r="X1369" s="37"/>
      <c r="Y1369" s="37"/>
      <c r="Z1369" s="37"/>
      <c r="AA1369" s="82"/>
      <c r="AB1369" s="87"/>
      <c r="AC1369" s="37"/>
    </row>
    <row r="1370" customFormat="false" ht="15" hidden="false" customHeight="false" outlineLevel="0" collapsed="false">
      <c r="N1370" s="37"/>
      <c r="O1370" s="37"/>
      <c r="P1370" s="37"/>
      <c r="Q1370" s="37"/>
      <c r="R1370" s="37"/>
      <c r="S1370" s="37"/>
      <c r="T1370" s="37"/>
      <c r="U1370" s="81"/>
      <c r="V1370" s="37"/>
      <c r="W1370" s="37"/>
      <c r="X1370" s="37"/>
      <c r="Y1370" s="37"/>
      <c r="Z1370" s="37"/>
      <c r="AA1370" s="82"/>
      <c r="AB1370" s="87"/>
      <c r="AC1370" s="37"/>
    </row>
    <row r="1371" customFormat="false" ht="15" hidden="false" customHeight="false" outlineLevel="0" collapsed="false">
      <c r="N1371" s="37"/>
      <c r="O1371" s="37"/>
      <c r="P1371" s="37"/>
      <c r="Q1371" s="37"/>
      <c r="R1371" s="37"/>
      <c r="S1371" s="37"/>
      <c r="T1371" s="37"/>
      <c r="U1371" s="81"/>
      <c r="V1371" s="37"/>
      <c r="W1371" s="37"/>
      <c r="X1371" s="37"/>
      <c r="Y1371" s="37"/>
      <c r="Z1371" s="37"/>
      <c r="AA1371" s="82"/>
      <c r="AB1371" s="87"/>
      <c r="AC1371" s="37"/>
    </row>
    <row r="1372" customFormat="false" ht="15" hidden="false" customHeight="false" outlineLevel="0" collapsed="false">
      <c r="N1372" s="37"/>
      <c r="O1372" s="37"/>
      <c r="P1372" s="37"/>
      <c r="Q1372" s="37"/>
      <c r="R1372" s="37"/>
      <c r="S1372" s="37"/>
      <c r="T1372" s="37"/>
      <c r="U1372" s="81"/>
      <c r="V1372" s="37"/>
      <c r="W1372" s="37"/>
      <c r="X1372" s="37"/>
      <c r="Y1372" s="37"/>
      <c r="Z1372" s="37"/>
      <c r="AA1372" s="82"/>
      <c r="AB1372" s="87"/>
      <c r="AC1372" s="37"/>
    </row>
    <row r="1373" customFormat="false" ht="15" hidden="false" customHeight="false" outlineLevel="0" collapsed="false">
      <c r="N1373" s="37"/>
      <c r="O1373" s="37"/>
      <c r="P1373" s="37"/>
      <c r="Q1373" s="37"/>
      <c r="R1373" s="37"/>
      <c r="S1373" s="37"/>
      <c r="T1373" s="37"/>
      <c r="U1373" s="81"/>
      <c r="V1373" s="37"/>
      <c r="W1373" s="37"/>
      <c r="X1373" s="37"/>
      <c r="Y1373" s="37"/>
      <c r="Z1373" s="37"/>
      <c r="AA1373" s="82"/>
      <c r="AB1373" s="87"/>
      <c r="AC1373" s="37"/>
    </row>
    <row r="1374" customFormat="false" ht="15" hidden="false" customHeight="false" outlineLevel="0" collapsed="false">
      <c r="N1374" s="37"/>
      <c r="O1374" s="37"/>
      <c r="P1374" s="37"/>
      <c r="Q1374" s="37"/>
      <c r="R1374" s="37"/>
      <c r="S1374" s="37"/>
      <c r="T1374" s="37"/>
      <c r="U1374" s="81"/>
      <c r="V1374" s="37"/>
      <c r="W1374" s="37"/>
      <c r="X1374" s="37"/>
      <c r="Y1374" s="37"/>
      <c r="Z1374" s="37"/>
      <c r="AA1374" s="82"/>
      <c r="AB1374" s="87"/>
      <c r="AC1374" s="37"/>
    </row>
    <row r="1375" customFormat="false" ht="15" hidden="false" customHeight="false" outlineLevel="0" collapsed="false">
      <c r="N1375" s="37"/>
      <c r="O1375" s="37"/>
      <c r="P1375" s="37"/>
      <c r="Q1375" s="37"/>
      <c r="R1375" s="37"/>
      <c r="S1375" s="37"/>
      <c r="T1375" s="37"/>
      <c r="U1375" s="81"/>
      <c r="V1375" s="37"/>
      <c r="W1375" s="37"/>
      <c r="X1375" s="37"/>
      <c r="Y1375" s="37"/>
      <c r="Z1375" s="37"/>
      <c r="AA1375" s="82"/>
      <c r="AB1375" s="87"/>
      <c r="AC1375" s="37"/>
    </row>
    <row r="1376" customFormat="false" ht="15" hidden="false" customHeight="false" outlineLevel="0" collapsed="false">
      <c r="N1376" s="37"/>
      <c r="O1376" s="37"/>
      <c r="P1376" s="37"/>
      <c r="Q1376" s="37"/>
      <c r="R1376" s="37"/>
      <c r="S1376" s="37"/>
      <c r="T1376" s="37"/>
      <c r="U1376" s="81"/>
      <c r="V1376" s="37"/>
      <c r="W1376" s="37"/>
      <c r="X1376" s="37"/>
      <c r="Y1376" s="37"/>
      <c r="Z1376" s="37"/>
      <c r="AA1376" s="82"/>
      <c r="AB1376" s="87"/>
      <c r="AC1376" s="37"/>
    </row>
    <row r="1377" customFormat="false" ht="15" hidden="false" customHeight="false" outlineLevel="0" collapsed="false">
      <c r="N1377" s="37"/>
      <c r="O1377" s="37"/>
      <c r="P1377" s="37"/>
      <c r="Q1377" s="37"/>
      <c r="R1377" s="37"/>
      <c r="S1377" s="37"/>
      <c r="T1377" s="37"/>
      <c r="U1377" s="81"/>
      <c r="V1377" s="37"/>
      <c r="W1377" s="37"/>
      <c r="X1377" s="37"/>
      <c r="Y1377" s="37"/>
      <c r="Z1377" s="37"/>
      <c r="AA1377" s="82"/>
      <c r="AB1377" s="87"/>
      <c r="AC1377" s="37"/>
    </row>
    <row r="1378" customFormat="false" ht="15" hidden="false" customHeight="false" outlineLevel="0" collapsed="false">
      <c r="N1378" s="37"/>
      <c r="O1378" s="37"/>
      <c r="P1378" s="37"/>
      <c r="Q1378" s="37"/>
      <c r="R1378" s="37"/>
      <c r="S1378" s="37"/>
      <c r="T1378" s="37"/>
      <c r="U1378" s="81"/>
      <c r="V1378" s="37"/>
      <c r="W1378" s="37"/>
      <c r="X1378" s="37"/>
      <c r="Y1378" s="37"/>
      <c r="Z1378" s="37"/>
      <c r="AA1378" s="82"/>
      <c r="AB1378" s="87"/>
      <c r="AC1378" s="37"/>
    </row>
    <row r="1379" customFormat="false" ht="15" hidden="false" customHeight="false" outlineLevel="0" collapsed="false">
      <c r="U1379" s="81"/>
      <c r="V1379" s="37"/>
      <c r="W1379" s="37"/>
      <c r="X1379" s="37"/>
      <c r="Y1379" s="37"/>
      <c r="Z1379" s="37"/>
      <c r="AA1379" s="82"/>
      <c r="AB1379" s="87"/>
      <c r="AC1379" s="37"/>
      <c r="AD1379" s="37"/>
    </row>
    <row r="1380" customFormat="false" ht="15" hidden="false" customHeight="false" outlineLevel="0" collapsed="false">
      <c r="U1380" s="81"/>
      <c r="V1380" s="37"/>
      <c r="W1380" s="37"/>
      <c r="X1380" s="37"/>
      <c r="Y1380" s="37"/>
      <c r="Z1380" s="37"/>
      <c r="AA1380" s="82"/>
      <c r="AB1380" s="87"/>
      <c r="AC1380" s="37"/>
      <c r="AD1380" s="37"/>
    </row>
    <row r="1381" customFormat="false" ht="15" hidden="false" customHeight="false" outlineLevel="0" collapsed="false">
      <c r="U1381" s="81"/>
      <c r="V1381" s="37"/>
      <c r="W1381" s="37"/>
      <c r="X1381" s="37"/>
      <c r="Y1381" s="37"/>
      <c r="Z1381" s="37"/>
      <c r="AA1381" s="82"/>
      <c r="AB1381" s="87"/>
      <c r="AC1381" s="37"/>
      <c r="AD1381" s="37"/>
    </row>
    <row r="1382" customFormat="false" ht="15" hidden="false" customHeight="false" outlineLevel="0" collapsed="false">
      <c r="U1382" s="81"/>
      <c r="V1382" s="37"/>
      <c r="W1382" s="37"/>
      <c r="X1382" s="37"/>
      <c r="Y1382" s="37"/>
      <c r="Z1382" s="37"/>
      <c r="AA1382" s="82"/>
      <c r="AB1382" s="87"/>
      <c r="AC1382" s="37"/>
      <c r="AD1382" s="37"/>
    </row>
    <row r="1383" customFormat="false" ht="15" hidden="false" customHeight="false" outlineLevel="0" collapsed="false">
      <c r="U1383" s="81"/>
      <c r="V1383" s="37"/>
      <c r="W1383" s="37"/>
      <c r="X1383" s="37"/>
      <c r="Y1383" s="37"/>
      <c r="Z1383" s="37"/>
      <c r="AA1383" s="82"/>
      <c r="AB1383" s="87"/>
      <c r="AC1383" s="37"/>
      <c r="AD1383" s="37"/>
    </row>
    <row r="1384" customFormat="false" ht="15" hidden="false" customHeight="false" outlineLevel="0" collapsed="false">
      <c r="U1384" s="81"/>
      <c r="V1384" s="37"/>
      <c r="W1384" s="37"/>
      <c r="X1384" s="37"/>
      <c r="Y1384" s="37"/>
      <c r="Z1384" s="37"/>
      <c r="AA1384" s="82"/>
      <c r="AB1384" s="87"/>
      <c r="AC1384" s="37"/>
      <c r="AD1384" s="37"/>
    </row>
    <row r="1385" customFormat="false" ht="15" hidden="false" customHeight="false" outlineLevel="0" collapsed="false">
      <c r="U1385" s="81"/>
      <c r="V1385" s="37"/>
      <c r="W1385" s="37"/>
      <c r="X1385" s="37"/>
      <c r="Y1385" s="37"/>
      <c r="Z1385" s="37"/>
      <c r="AA1385" s="82"/>
      <c r="AB1385" s="87"/>
      <c r="AC1385" s="37"/>
      <c r="AD1385" s="37"/>
    </row>
    <row r="1386" customFormat="false" ht="15" hidden="false" customHeight="false" outlineLevel="0" collapsed="false">
      <c r="U1386" s="81"/>
      <c r="V1386" s="37"/>
      <c r="W1386" s="37"/>
      <c r="X1386" s="37"/>
      <c r="Y1386" s="37"/>
      <c r="Z1386" s="37"/>
      <c r="AA1386" s="82"/>
      <c r="AB1386" s="87"/>
      <c r="AC1386" s="37"/>
      <c r="AD1386" s="37"/>
    </row>
    <row r="1387" customFormat="false" ht="15" hidden="false" customHeight="false" outlineLevel="0" collapsed="false">
      <c r="U1387" s="81"/>
      <c r="V1387" s="37"/>
      <c r="W1387" s="37"/>
      <c r="X1387" s="37"/>
      <c r="Y1387" s="37"/>
      <c r="Z1387" s="37"/>
      <c r="AA1387" s="82"/>
      <c r="AB1387" s="87"/>
      <c r="AC1387" s="37"/>
      <c r="AD1387" s="37"/>
    </row>
    <row r="1388" customFormat="false" ht="15" hidden="false" customHeight="false" outlineLevel="0" collapsed="false">
      <c r="U1388" s="81"/>
      <c r="V1388" s="37"/>
      <c r="W1388" s="37"/>
      <c r="X1388" s="37"/>
      <c r="Y1388" s="37"/>
      <c r="Z1388" s="37"/>
      <c r="AA1388" s="82"/>
      <c r="AB1388" s="87"/>
      <c r="AC1388" s="37"/>
      <c r="AD1388" s="37"/>
    </row>
    <row r="1389" customFormat="false" ht="15" hidden="false" customHeight="false" outlineLevel="0" collapsed="false">
      <c r="U1389" s="81"/>
      <c r="V1389" s="37"/>
      <c r="W1389" s="37"/>
      <c r="X1389" s="37"/>
      <c r="Y1389" s="37"/>
      <c r="Z1389" s="37"/>
      <c r="AA1389" s="82"/>
      <c r="AB1389" s="87"/>
      <c r="AC1389" s="37"/>
      <c r="AD1389" s="37"/>
    </row>
    <row r="1390" customFormat="false" ht="15" hidden="false" customHeight="false" outlineLevel="0" collapsed="false">
      <c r="U1390" s="81"/>
      <c r="V1390" s="37"/>
      <c r="W1390" s="37"/>
      <c r="X1390" s="37"/>
      <c r="Y1390" s="37"/>
      <c r="Z1390" s="37"/>
      <c r="AA1390" s="82"/>
      <c r="AB1390" s="87"/>
      <c r="AC1390" s="37"/>
      <c r="AD1390" s="37"/>
    </row>
    <row r="1391" customFormat="false" ht="15" hidden="false" customHeight="false" outlineLevel="0" collapsed="false">
      <c r="U1391" s="81"/>
      <c r="V1391" s="37"/>
      <c r="W1391" s="37"/>
      <c r="X1391" s="37"/>
      <c r="Y1391" s="37"/>
      <c r="Z1391" s="37"/>
      <c r="AA1391" s="82"/>
      <c r="AB1391" s="87"/>
      <c r="AC1391" s="37"/>
      <c r="AD1391" s="37"/>
    </row>
    <row r="1392" customFormat="false" ht="15" hidden="false" customHeight="false" outlineLevel="0" collapsed="false">
      <c r="U1392" s="81"/>
      <c r="V1392" s="37"/>
      <c r="W1392" s="37"/>
      <c r="X1392" s="37"/>
      <c r="Y1392" s="37"/>
      <c r="Z1392" s="37"/>
      <c r="AA1392" s="82"/>
      <c r="AB1392" s="87"/>
      <c r="AC1392" s="37"/>
      <c r="AD1392" s="37"/>
    </row>
    <row r="1393" customFormat="false" ht="15" hidden="false" customHeight="false" outlineLevel="0" collapsed="false">
      <c r="U1393" s="81"/>
      <c r="V1393" s="37"/>
      <c r="W1393" s="37"/>
      <c r="X1393" s="37"/>
      <c r="Y1393" s="37"/>
      <c r="Z1393" s="37"/>
      <c r="AA1393" s="82"/>
      <c r="AB1393" s="87"/>
      <c r="AC1393" s="37"/>
      <c r="AD1393" s="37"/>
    </row>
    <row r="1394" customFormat="false" ht="15" hidden="false" customHeight="false" outlineLevel="0" collapsed="false">
      <c r="U1394" s="81"/>
      <c r="V1394" s="37"/>
      <c r="W1394" s="37"/>
      <c r="X1394" s="37"/>
      <c r="Y1394" s="37"/>
      <c r="Z1394" s="37"/>
      <c r="AA1394" s="82"/>
      <c r="AB1394" s="87"/>
      <c r="AC1394" s="37"/>
      <c r="AD1394" s="37"/>
    </row>
    <row r="1395" customFormat="false" ht="15" hidden="false" customHeight="false" outlineLevel="0" collapsed="false">
      <c r="U1395" s="81"/>
      <c r="V1395" s="37"/>
      <c r="W1395" s="37"/>
      <c r="X1395" s="37"/>
      <c r="Y1395" s="37"/>
      <c r="Z1395" s="37"/>
      <c r="AA1395" s="82"/>
      <c r="AB1395" s="87"/>
      <c r="AC1395" s="37"/>
      <c r="AD1395" s="37"/>
    </row>
    <row r="1396" customFormat="false" ht="15" hidden="false" customHeight="false" outlineLevel="0" collapsed="false">
      <c r="U1396" s="81"/>
      <c r="V1396" s="37"/>
      <c r="W1396" s="37"/>
      <c r="X1396" s="37"/>
      <c r="Y1396" s="37"/>
      <c r="Z1396" s="37"/>
      <c r="AA1396" s="82"/>
      <c r="AB1396" s="87"/>
      <c r="AC1396" s="37"/>
      <c r="AD1396" s="37"/>
    </row>
    <row r="1397" customFormat="false" ht="15" hidden="false" customHeight="false" outlineLevel="0" collapsed="false">
      <c r="U1397" s="81"/>
      <c r="V1397" s="37"/>
      <c r="W1397" s="37"/>
      <c r="X1397" s="37"/>
      <c r="Y1397" s="37"/>
      <c r="Z1397" s="37"/>
      <c r="AA1397" s="82"/>
      <c r="AB1397" s="87"/>
      <c r="AC1397" s="37"/>
      <c r="AD1397" s="37"/>
    </row>
    <row r="1398" customFormat="false" ht="15" hidden="false" customHeight="false" outlineLevel="0" collapsed="false">
      <c r="U1398" s="81"/>
      <c r="V1398" s="37"/>
      <c r="W1398" s="37"/>
      <c r="X1398" s="37"/>
      <c r="Y1398" s="37"/>
      <c r="Z1398" s="37"/>
      <c r="AA1398" s="82"/>
      <c r="AB1398" s="87"/>
      <c r="AC1398" s="37"/>
      <c r="AD1398" s="37"/>
    </row>
    <row r="1399" customFormat="false" ht="15" hidden="false" customHeight="false" outlineLevel="0" collapsed="false">
      <c r="U1399" s="81"/>
      <c r="V1399" s="37"/>
      <c r="W1399" s="37"/>
      <c r="X1399" s="37"/>
      <c r="Y1399" s="37"/>
      <c r="Z1399" s="37"/>
      <c r="AA1399" s="82"/>
      <c r="AB1399" s="87"/>
      <c r="AC1399" s="37"/>
      <c r="AD1399" s="37"/>
    </row>
    <row r="1400" customFormat="false" ht="15" hidden="false" customHeight="false" outlineLevel="0" collapsed="false">
      <c r="U1400" s="81"/>
      <c r="V1400" s="37"/>
      <c r="W1400" s="37"/>
      <c r="X1400" s="37"/>
      <c r="Y1400" s="37"/>
      <c r="Z1400" s="37"/>
      <c r="AA1400" s="82"/>
      <c r="AB1400" s="87"/>
      <c r="AC1400" s="37"/>
      <c r="AD1400" s="37"/>
    </row>
    <row r="1401" customFormat="false" ht="15" hidden="false" customHeight="false" outlineLevel="0" collapsed="false">
      <c r="U1401" s="81"/>
      <c r="V1401" s="37"/>
      <c r="W1401" s="37"/>
      <c r="X1401" s="37"/>
      <c r="Y1401" s="37"/>
      <c r="Z1401" s="37"/>
      <c r="AA1401" s="82"/>
      <c r="AB1401" s="87"/>
      <c r="AC1401" s="37"/>
      <c r="AD1401" s="37"/>
    </row>
    <row r="1402" customFormat="false" ht="15" hidden="false" customHeight="false" outlineLevel="0" collapsed="false">
      <c r="U1402" s="81"/>
      <c r="V1402" s="37"/>
      <c r="W1402" s="37"/>
      <c r="X1402" s="37"/>
      <c r="Y1402" s="37"/>
      <c r="Z1402" s="37"/>
      <c r="AA1402" s="82"/>
      <c r="AB1402" s="87"/>
      <c r="AC1402" s="37"/>
      <c r="AD1402" s="37"/>
    </row>
    <row r="1403" customFormat="false" ht="15" hidden="false" customHeight="false" outlineLevel="0" collapsed="false">
      <c r="U1403" s="81"/>
      <c r="V1403" s="37"/>
      <c r="W1403" s="37"/>
      <c r="X1403" s="37"/>
      <c r="Y1403" s="37"/>
      <c r="Z1403" s="37"/>
      <c r="AA1403" s="82"/>
      <c r="AB1403" s="87"/>
      <c r="AC1403" s="37"/>
      <c r="AD1403" s="37"/>
    </row>
    <row r="1404" customFormat="false" ht="15" hidden="false" customHeight="false" outlineLevel="0" collapsed="false">
      <c r="U1404" s="81"/>
      <c r="V1404" s="37"/>
      <c r="W1404" s="37"/>
      <c r="X1404" s="37"/>
      <c r="Y1404" s="37"/>
      <c r="Z1404" s="37"/>
      <c r="AA1404" s="82"/>
      <c r="AB1404" s="87"/>
      <c r="AC1404" s="37"/>
      <c r="AD1404" s="37"/>
    </row>
    <row r="1405" customFormat="false" ht="15" hidden="false" customHeight="false" outlineLevel="0" collapsed="false">
      <c r="U1405" s="81"/>
      <c r="V1405" s="37"/>
      <c r="W1405" s="37"/>
      <c r="X1405" s="37"/>
      <c r="Y1405" s="37"/>
      <c r="Z1405" s="37"/>
      <c r="AA1405" s="82"/>
      <c r="AB1405" s="87"/>
      <c r="AC1405" s="37"/>
      <c r="AD1405" s="37"/>
    </row>
    <row r="1406" customFormat="false" ht="15" hidden="false" customHeight="false" outlineLevel="0" collapsed="false">
      <c r="U1406" s="81"/>
      <c r="V1406" s="37"/>
      <c r="W1406" s="37"/>
      <c r="X1406" s="37"/>
      <c r="Y1406" s="37"/>
      <c r="Z1406" s="37"/>
      <c r="AA1406" s="82"/>
      <c r="AB1406" s="87"/>
      <c r="AC1406" s="37"/>
      <c r="AD1406" s="37"/>
    </row>
    <row r="1407" customFormat="false" ht="15" hidden="false" customHeight="false" outlineLevel="0" collapsed="false">
      <c r="U1407" s="81"/>
      <c r="V1407" s="37"/>
      <c r="W1407" s="37"/>
      <c r="X1407" s="37"/>
      <c r="Y1407" s="37"/>
      <c r="Z1407" s="37"/>
      <c r="AA1407" s="82"/>
      <c r="AB1407" s="87"/>
      <c r="AC1407" s="37"/>
      <c r="AD1407" s="37"/>
    </row>
    <row r="1408" customFormat="false" ht="15" hidden="false" customHeight="false" outlineLevel="0" collapsed="false">
      <c r="U1408" s="81"/>
      <c r="V1408" s="37"/>
      <c r="W1408" s="37"/>
      <c r="X1408" s="37"/>
      <c r="Y1408" s="37"/>
      <c r="Z1408" s="37"/>
      <c r="AA1408" s="82"/>
      <c r="AB1408" s="87"/>
      <c r="AC1408" s="37"/>
      <c r="AD1408" s="37"/>
    </row>
    <row r="1409" customFormat="false" ht="15" hidden="false" customHeight="false" outlineLevel="0" collapsed="false">
      <c r="U1409" s="81"/>
      <c r="V1409" s="37"/>
      <c r="W1409" s="37"/>
      <c r="X1409" s="37"/>
      <c r="Y1409" s="37"/>
      <c r="Z1409" s="37"/>
      <c r="AA1409" s="82"/>
      <c r="AB1409" s="87"/>
      <c r="AC1409" s="37"/>
      <c r="AD1409" s="37"/>
    </row>
    <row r="1410" customFormat="false" ht="15" hidden="false" customHeight="false" outlineLevel="0" collapsed="false">
      <c r="U1410" s="81"/>
      <c r="V1410" s="37"/>
      <c r="W1410" s="37"/>
      <c r="X1410" s="37"/>
      <c r="Y1410" s="37"/>
      <c r="Z1410" s="37"/>
      <c r="AA1410" s="82"/>
      <c r="AB1410" s="87"/>
      <c r="AC1410" s="37"/>
      <c r="AD1410" s="37"/>
    </row>
    <row r="1411" customFormat="false" ht="15" hidden="false" customHeight="false" outlineLevel="0" collapsed="false">
      <c r="U1411" s="81"/>
      <c r="V1411" s="37"/>
      <c r="W1411" s="37"/>
      <c r="X1411" s="37"/>
      <c r="Y1411" s="37"/>
      <c r="Z1411" s="37"/>
      <c r="AA1411" s="82"/>
      <c r="AB1411" s="87"/>
      <c r="AC1411" s="37"/>
      <c r="AD1411" s="37"/>
    </row>
    <row r="1412" customFormat="false" ht="15" hidden="false" customHeight="false" outlineLevel="0" collapsed="false">
      <c r="U1412" s="81"/>
      <c r="V1412" s="37"/>
      <c r="W1412" s="37"/>
      <c r="X1412" s="37"/>
      <c r="Y1412" s="37"/>
      <c r="Z1412" s="37"/>
      <c r="AA1412" s="82"/>
      <c r="AB1412" s="87"/>
      <c r="AC1412" s="37"/>
      <c r="AD1412" s="37"/>
    </row>
    <row r="1413" customFormat="false" ht="15" hidden="false" customHeight="false" outlineLevel="0" collapsed="false">
      <c r="U1413" s="81"/>
      <c r="V1413" s="37"/>
      <c r="W1413" s="37"/>
      <c r="X1413" s="37"/>
      <c r="Y1413" s="37"/>
      <c r="Z1413" s="37"/>
      <c r="AA1413" s="82"/>
      <c r="AB1413" s="87"/>
      <c r="AC1413" s="37"/>
      <c r="AD1413" s="37"/>
    </row>
    <row r="1414" customFormat="false" ht="15" hidden="false" customHeight="false" outlineLevel="0" collapsed="false">
      <c r="U1414" s="81"/>
      <c r="V1414" s="37"/>
      <c r="W1414" s="37"/>
      <c r="X1414" s="37"/>
      <c r="Y1414" s="37"/>
      <c r="Z1414" s="37"/>
      <c r="AA1414" s="82"/>
      <c r="AB1414" s="87"/>
      <c r="AC1414" s="37"/>
      <c r="AD1414" s="37"/>
    </row>
    <row r="1415" customFormat="false" ht="15" hidden="false" customHeight="false" outlineLevel="0" collapsed="false">
      <c r="U1415" s="81"/>
      <c r="V1415" s="37"/>
      <c r="W1415" s="37"/>
      <c r="X1415" s="37"/>
      <c r="Y1415" s="37"/>
      <c r="Z1415" s="37"/>
      <c r="AA1415" s="82"/>
      <c r="AB1415" s="87"/>
      <c r="AC1415" s="37"/>
      <c r="AD1415" s="37"/>
    </row>
    <row r="1416" customFormat="false" ht="15" hidden="false" customHeight="false" outlineLevel="0" collapsed="false">
      <c r="U1416" s="81"/>
      <c r="V1416" s="37"/>
      <c r="W1416" s="37"/>
      <c r="X1416" s="37"/>
      <c r="Y1416" s="37"/>
      <c r="Z1416" s="37"/>
      <c r="AA1416" s="82"/>
      <c r="AB1416" s="87"/>
      <c r="AC1416" s="37"/>
      <c r="AD1416" s="37"/>
    </row>
    <row r="1417" customFormat="false" ht="15" hidden="false" customHeight="false" outlineLevel="0" collapsed="false">
      <c r="U1417" s="81"/>
      <c r="V1417" s="37"/>
      <c r="W1417" s="37"/>
      <c r="X1417" s="37"/>
      <c r="Y1417" s="37"/>
      <c r="Z1417" s="37"/>
      <c r="AA1417" s="82"/>
      <c r="AB1417" s="87"/>
      <c r="AC1417" s="37"/>
      <c r="AD1417" s="37"/>
    </row>
    <row r="1418" customFormat="false" ht="15" hidden="false" customHeight="false" outlineLevel="0" collapsed="false">
      <c r="U1418" s="81"/>
      <c r="V1418" s="37"/>
      <c r="W1418" s="37"/>
      <c r="X1418" s="37"/>
      <c r="Y1418" s="37"/>
      <c r="Z1418" s="37"/>
      <c r="AA1418" s="82"/>
      <c r="AB1418" s="87"/>
      <c r="AC1418" s="37"/>
      <c r="AD1418" s="37"/>
    </row>
    <row r="1419" customFormat="false" ht="15" hidden="false" customHeight="false" outlineLevel="0" collapsed="false">
      <c r="U1419" s="81"/>
      <c r="V1419" s="37"/>
      <c r="W1419" s="37"/>
      <c r="X1419" s="37"/>
      <c r="Y1419" s="37"/>
      <c r="Z1419" s="37"/>
      <c r="AA1419" s="82"/>
      <c r="AB1419" s="87"/>
      <c r="AC1419" s="37"/>
      <c r="AD1419" s="37"/>
    </row>
    <row r="1420" customFormat="false" ht="15" hidden="false" customHeight="false" outlineLevel="0" collapsed="false">
      <c r="U1420" s="81"/>
      <c r="V1420" s="37"/>
      <c r="W1420" s="37"/>
      <c r="X1420" s="37"/>
      <c r="Y1420" s="37"/>
      <c r="Z1420" s="37"/>
      <c r="AA1420" s="82"/>
      <c r="AB1420" s="87"/>
      <c r="AC1420" s="37"/>
      <c r="AD1420" s="37"/>
    </row>
    <row r="1421" customFormat="false" ht="15" hidden="false" customHeight="false" outlineLevel="0" collapsed="false">
      <c r="U1421" s="81"/>
      <c r="V1421" s="37"/>
      <c r="W1421" s="37"/>
      <c r="X1421" s="37"/>
      <c r="Y1421" s="37"/>
      <c r="Z1421" s="37"/>
      <c r="AA1421" s="82"/>
      <c r="AB1421" s="87"/>
      <c r="AC1421" s="37"/>
      <c r="AD1421" s="37"/>
    </row>
    <row r="1422" customFormat="false" ht="15" hidden="false" customHeight="false" outlineLevel="0" collapsed="false">
      <c r="U1422" s="81"/>
      <c r="V1422" s="37"/>
      <c r="W1422" s="37"/>
      <c r="X1422" s="37"/>
      <c r="Y1422" s="37"/>
      <c r="Z1422" s="37"/>
      <c r="AA1422" s="82"/>
      <c r="AB1422" s="87"/>
      <c r="AC1422" s="37"/>
      <c r="AD1422" s="37"/>
    </row>
    <row r="1423" customFormat="false" ht="15" hidden="false" customHeight="false" outlineLevel="0" collapsed="false">
      <c r="U1423" s="81"/>
      <c r="V1423" s="37"/>
      <c r="W1423" s="37"/>
      <c r="X1423" s="37"/>
      <c r="Y1423" s="37"/>
      <c r="Z1423" s="37"/>
      <c r="AA1423" s="82"/>
      <c r="AB1423" s="87"/>
      <c r="AC1423" s="37"/>
      <c r="AD1423" s="37"/>
    </row>
    <row r="1424" customFormat="false" ht="15" hidden="false" customHeight="false" outlineLevel="0" collapsed="false">
      <c r="U1424" s="81"/>
      <c r="V1424" s="37"/>
      <c r="W1424" s="37"/>
      <c r="X1424" s="37"/>
      <c r="Y1424" s="37"/>
      <c r="Z1424" s="37"/>
      <c r="AA1424" s="82"/>
      <c r="AB1424" s="87"/>
      <c r="AC1424" s="37"/>
      <c r="AD1424" s="37"/>
    </row>
    <row r="1425" customFormat="false" ht="15" hidden="false" customHeight="false" outlineLevel="0" collapsed="false">
      <c r="U1425" s="81"/>
      <c r="V1425" s="37"/>
      <c r="W1425" s="37"/>
      <c r="X1425" s="37"/>
      <c r="Y1425" s="37"/>
      <c r="Z1425" s="37"/>
      <c r="AA1425" s="82"/>
      <c r="AB1425" s="87"/>
      <c r="AC1425" s="37"/>
      <c r="AD1425" s="37"/>
    </row>
    <row r="1426" customFormat="false" ht="15" hidden="false" customHeight="false" outlineLevel="0" collapsed="false">
      <c r="U1426" s="81"/>
      <c r="V1426" s="37"/>
      <c r="W1426" s="37"/>
      <c r="X1426" s="37"/>
      <c r="Y1426" s="37"/>
      <c r="Z1426" s="37"/>
      <c r="AA1426" s="82"/>
      <c r="AB1426" s="87"/>
      <c r="AC1426" s="37"/>
      <c r="AD1426" s="37"/>
    </row>
    <row r="1427" customFormat="false" ht="15" hidden="false" customHeight="false" outlineLevel="0" collapsed="false">
      <c r="U1427" s="81"/>
      <c r="V1427" s="37"/>
      <c r="W1427" s="37"/>
      <c r="X1427" s="37"/>
      <c r="Y1427" s="37"/>
      <c r="Z1427" s="37"/>
      <c r="AA1427" s="82"/>
      <c r="AB1427" s="87"/>
      <c r="AC1427" s="37"/>
      <c r="AD1427" s="37"/>
    </row>
    <row r="1428" customFormat="false" ht="15" hidden="false" customHeight="false" outlineLevel="0" collapsed="false">
      <c r="U1428" s="81"/>
      <c r="V1428" s="37"/>
      <c r="W1428" s="37"/>
      <c r="X1428" s="37"/>
      <c r="Y1428" s="37"/>
      <c r="Z1428" s="37"/>
      <c r="AA1428" s="82"/>
      <c r="AB1428" s="87"/>
      <c r="AC1428" s="37"/>
      <c r="AD1428" s="37"/>
    </row>
    <row r="1429" customFormat="false" ht="15" hidden="false" customHeight="false" outlineLevel="0" collapsed="false">
      <c r="U1429" s="81"/>
      <c r="V1429" s="37"/>
      <c r="W1429" s="37"/>
      <c r="X1429" s="37"/>
      <c r="Y1429" s="37"/>
      <c r="Z1429" s="37"/>
      <c r="AA1429" s="82"/>
      <c r="AB1429" s="87"/>
      <c r="AC1429" s="37"/>
      <c r="AD1429" s="37"/>
    </row>
    <row r="1430" customFormat="false" ht="15" hidden="false" customHeight="false" outlineLevel="0" collapsed="false">
      <c r="U1430" s="81"/>
      <c r="V1430" s="37"/>
      <c r="W1430" s="37"/>
      <c r="X1430" s="37"/>
      <c r="Y1430" s="37"/>
      <c r="Z1430" s="37"/>
      <c r="AA1430" s="82"/>
      <c r="AB1430" s="87"/>
      <c r="AC1430" s="37"/>
      <c r="AD1430" s="37"/>
    </row>
    <row r="1431" customFormat="false" ht="15" hidden="false" customHeight="false" outlineLevel="0" collapsed="false">
      <c r="U1431" s="81"/>
      <c r="V1431" s="37"/>
      <c r="W1431" s="37"/>
      <c r="X1431" s="37"/>
      <c r="Y1431" s="37"/>
      <c r="Z1431" s="37"/>
      <c r="AA1431" s="82"/>
      <c r="AB1431" s="87"/>
      <c r="AC1431" s="37"/>
      <c r="AD1431" s="37"/>
    </row>
    <row r="1432" customFormat="false" ht="15" hidden="false" customHeight="false" outlineLevel="0" collapsed="false">
      <c r="U1432" s="81"/>
      <c r="V1432" s="37"/>
      <c r="W1432" s="37"/>
      <c r="X1432" s="37"/>
      <c r="Y1432" s="37"/>
      <c r="Z1432" s="37"/>
      <c r="AA1432" s="82"/>
      <c r="AB1432" s="87"/>
      <c r="AC1432" s="37"/>
      <c r="AD1432" s="37"/>
    </row>
    <row r="1433" customFormat="false" ht="15" hidden="false" customHeight="false" outlineLevel="0" collapsed="false">
      <c r="U1433" s="81"/>
      <c r="V1433" s="37"/>
      <c r="W1433" s="37"/>
      <c r="X1433" s="37"/>
      <c r="Y1433" s="37"/>
      <c r="Z1433" s="37"/>
      <c r="AA1433" s="82"/>
      <c r="AB1433" s="87"/>
      <c r="AC1433" s="37"/>
      <c r="AD1433" s="37"/>
    </row>
    <row r="1434" customFormat="false" ht="15" hidden="false" customHeight="false" outlineLevel="0" collapsed="false">
      <c r="U1434" s="81"/>
      <c r="V1434" s="37"/>
      <c r="W1434" s="37"/>
      <c r="X1434" s="37"/>
      <c r="Y1434" s="37"/>
      <c r="Z1434" s="37"/>
      <c r="AA1434" s="82"/>
      <c r="AB1434" s="87"/>
      <c r="AC1434" s="37"/>
      <c r="AD1434" s="37"/>
    </row>
    <row r="1435" customFormat="false" ht="15" hidden="false" customHeight="false" outlineLevel="0" collapsed="false">
      <c r="U1435" s="81"/>
      <c r="V1435" s="37"/>
      <c r="W1435" s="37"/>
      <c r="X1435" s="37"/>
      <c r="Y1435" s="37"/>
      <c r="Z1435" s="37"/>
      <c r="AA1435" s="82"/>
      <c r="AB1435" s="87"/>
      <c r="AC1435" s="37"/>
      <c r="AD1435" s="37"/>
    </row>
    <row r="1436" customFormat="false" ht="15" hidden="false" customHeight="false" outlineLevel="0" collapsed="false">
      <c r="U1436" s="81"/>
      <c r="V1436" s="37"/>
      <c r="W1436" s="37"/>
      <c r="X1436" s="37"/>
      <c r="Y1436" s="37"/>
      <c r="Z1436" s="37"/>
      <c r="AA1436" s="82"/>
      <c r="AB1436" s="87"/>
      <c r="AC1436" s="37"/>
      <c r="AD1436" s="37"/>
    </row>
    <row r="1437" customFormat="false" ht="15" hidden="false" customHeight="false" outlineLevel="0" collapsed="false">
      <c r="U1437" s="81"/>
      <c r="V1437" s="37"/>
      <c r="W1437" s="37"/>
      <c r="X1437" s="37"/>
      <c r="Y1437" s="37"/>
      <c r="Z1437" s="37"/>
      <c r="AA1437" s="82"/>
      <c r="AB1437" s="87"/>
      <c r="AC1437" s="37"/>
      <c r="AD1437" s="37"/>
    </row>
    <row r="1438" customFormat="false" ht="15" hidden="false" customHeight="false" outlineLevel="0" collapsed="false">
      <c r="U1438" s="81"/>
      <c r="V1438" s="37"/>
      <c r="W1438" s="37"/>
      <c r="X1438" s="37"/>
      <c r="Y1438" s="37"/>
      <c r="Z1438" s="37"/>
      <c r="AA1438" s="82"/>
      <c r="AB1438" s="87"/>
      <c r="AC1438" s="37"/>
      <c r="AD1438" s="37"/>
    </row>
    <row r="1439" customFormat="false" ht="15" hidden="false" customHeight="false" outlineLevel="0" collapsed="false">
      <c r="U1439" s="81"/>
      <c r="V1439" s="37"/>
      <c r="W1439" s="37"/>
      <c r="X1439" s="37"/>
      <c r="Y1439" s="37"/>
      <c r="Z1439" s="37"/>
      <c r="AA1439" s="82"/>
      <c r="AB1439" s="87"/>
      <c r="AC1439" s="37"/>
      <c r="AD1439" s="37"/>
    </row>
    <row r="1440" customFormat="false" ht="15" hidden="false" customHeight="false" outlineLevel="0" collapsed="false">
      <c r="U1440" s="81"/>
      <c r="V1440" s="37"/>
      <c r="W1440" s="37"/>
      <c r="X1440" s="37"/>
      <c r="Y1440" s="37"/>
      <c r="Z1440" s="37"/>
      <c r="AA1440" s="82"/>
      <c r="AB1440" s="87"/>
      <c r="AC1440" s="37"/>
      <c r="AD1440" s="37"/>
    </row>
    <row r="1441" customFormat="false" ht="15" hidden="false" customHeight="false" outlineLevel="0" collapsed="false">
      <c r="U1441" s="81"/>
      <c r="V1441" s="37"/>
      <c r="W1441" s="37"/>
      <c r="X1441" s="37"/>
      <c r="Y1441" s="37"/>
      <c r="Z1441" s="37"/>
      <c r="AA1441" s="82"/>
      <c r="AB1441" s="87"/>
      <c r="AC1441" s="37"/>
      <c r="AD1441" s="37"/>
    </row>
    <row r="1442" customFormat="false" ht="15" hidden="false" customHeight="false" outlineLevel="0" collapsed="false">
      <c r="U1442" s="81"/>
      <c r="V1442" s="37"/>
      <c r="W1442" s="37"/>
      <c r="X1442" s="37"/>
      <c r="Y1442" s="37"/>
      <c r="Z1442" s="37"/>
      <c r="AA1442" s="82"/>
      <c r="AB1442" s="87"/>
      <c r="AC1442" s="37"/>
      <c r="AD1442" s="37"/>
    </row>
    <row r="1443" customFormat="false" ht="15" hidden="false" customHeight="false" outlineLevel="0" collapsed="false">
      <c r="U1443" s="81"/>
      <c r="V1443" s="37"/>
      <c r="W1443" s="37"/>
      <c r="X1443" s="37"/>
      <c r="Y1443" s="37"/>
      <c r="Z1443" s="37"/>
      <c r="AA1443" s="82"/>
      <c r="AB1443" s="87"/>
      <c r="AC1443" s="37"/>
      <c r="AD1443" s="37"/>
    </row>
    <row r="1444" customFormat="false" ht="15" hidden="false" customHeight="false" outlineLevel="0" collapsed="false">
      <c r="U1444" s="81"/>
      <c r="V1444" s="37"/>
      <c r="W1444" s="37"/>
      <c r="X1444" s="37"/>
      <c r="Y1444" s="37"/>
      <c r="Z1444" s="37"/>
      <c r="AA1444" s="82"/>
      <c r="AB1444" s="87"/>
      <c r="AC1444" s="37"/>
      <c r="AD1444" s="37"/>
    </row>
    <row r="1445" customFormat="false" ht="15" hidden="false" customHeight="false" outlineLevel="0" collapsed="false">
      <c r="U1445" s="81"/>
      <c r="V1445" s="37"/>
      <c r="W1445" s="37"/>
      <c r="X1445" s="37"/>
      <c r="Y1445" s="37"/>
      <c r="Z1445" s="37"/>
      <c r="AA1445" s="82"/>
      <c r="AB1445" s="87"/>
      <c r="AC1445" s="37"/>
      <c r="AD1445" s="37"/>
    </row>
    <row r="1446" customFormat="false" ht="15" hidden="false" customHeight="false" outlineLevel="0" collapsed="false">
      <c r="U1446" s="81"/>
      <c r="V1446" s="37"/>
      <c r="W1446" s="37"/>
      <c r="X1446" s="37"/>
      <c r="Y1446" s="37"/>
      <c r="Z1446" s="37"/>
      <c r="AA1446" s="82"/>
      <c r="AB1446" s="87"/>
      <c r="AC1446" s="37"/>
      <c r="AD1446" s="37"/>
    </row>
    <row r="1447" customFormat="false" ht="15" hidden="false" customHeight="false" outlineLevel="0" collapsed="false">
      <c r="U1447" s="81"/>
      <c r="V1447" s="37"/>
      <c r="W1447" s="37"/>
      <c r="X1447" s="37"/>
      <c r="Y1447" s="37"/>
      <c r="Z1447" s="37"/>
      <c r="AA1447" s="82"/>
      <c r="AB1447" s="87"/>
      <c r="AC1447" s="37"/>
      <c r="AD1447" s="37"/>
    </row>
    <row r="1448" customFormat="false" ht="15" hidden="false" customHeight="false" outlineLevel="0" collapsed="false">
      <c r="U1448" s="81"/>
      <c r="V1448" s="37"/>
      <c r="W1448" s="37"/>
      <c r="X1448" s="37"/>
      <c r="Y1448" s="37"/>
      <c r="Z1448" s="37"/>
      <c r="AA1448" s="82"/>
      <c r="AB1448" s="87"/>
      <c r="AC1448" s="37"/>
      <c r="AD1448" s="37"/>
    </row>
    <row r="1449" customFormat="false" ht="15" hidden="false" customHeight="false" outlineLevel="0" collapsed="false">
      <c r="U1449" s="81"/>
      <c r="V1449" s="37"/>
      <c r="W1449" s="37"/>
      <c r="X1449" s="37"/>
      <c r="Y1449" s="37"/>
      <c r="Z1449" s="37"/>
      <c r="AA1449" s="82"/>
      <c r="AB1449" s="87"/>
      <c r="AC1449" s="37"/>
      <c r="AD1449" s="37"/>
    </row>
    <row r="1450" customFormat="false" ht="15" hidden="false" customHeight="false" outlineLevel="0" collapsed="false">
      <c r="U1450" s="81"/>
      <c r="V1450" s="37"/>
      <c r="W1450" s="37"/>
      <c r="X1450" s="37"/>
      <c r="Y1450" s="37"/>
      <c r="Z1450" s="37"/>
      <c r="AA1450" s="82"/>
      <c r="AB1450" s="87"/>
      <c r="AC1450" s="37"/>
      <c r="AD1450" s="37"/>
    </row>
    <row r="1451" customFormat="false" ht="15" hidden="false" customHeight="false" outlineLevel="0" collapsed="false">
      <c r="U1451" s="81"/>
      <c r="V1451" s="37"/>
      <c r="W1451" s="37"/>
      <c r="X1451" s="37"/>
      <c r="Y1451" s="37"/>
      <c r="Z1451" s="37"/>
      <c r="AA1451" s="82"/>
      <c r="AB1451" s="87"/>
      <c r="AC1451" s="37"/>
      <c r="AD1451" s="37"/>
    </row>
    <row r="1452" customFormat="false" ht="15" hidden="false" customHeight="false" outlineLevel="0" collapsed="false">
      <c r="U1452" s="81"/>
      <c r="V1452" s="37"/>
      <c r="W1452" s="37"/>
      <c r="X1452" s="37"/>
      <c r="Y1452" s="37"/>
      <c r="Z1452" s="37"/>
      <c r="AA1452" s="82"/>
      <c r="AB1452" s="87"/>
      <c r="AC1452" s="37"/>
      <c r="AD1452" s="37"/>
    </row>
    <row r="1453" customFormat="false" ht="15" hidden="false" customHeight="false" outlineLevel="0" collapsed="false">
      <c r="U1453" s="81"/>
      <c r="V1453" s="37"/>
      <c r="W1453" s="37"/>
      <c r="X1453" s="37"/>
      <c r="Y1453" s="37"/>
      <c r="Z1453" s="37"/>
      <c r="AA1453" s="82"/>
      <c r="AB1453" s="87"/>
      <c r="AC1453" s="37"/>
      <c r="AD1453" s="37"/>
    </row>
    <row r="1454" customFormat="false" ht="15" hidden="false" customHeight="false" outlineLevel="0" collapsed="false">
      <c r="U1454" s="81"/>
      <c r="V1454" s="37"/>
      <c r="W1454" s="37"/>
      <c r="X1454" s="37"/>
      <c r="Y1454" s="37"/>
      <c r="Z1454" s="37"/>
      <c r="AA1454" s="82"/>
      <c r="AB1454" s="87"/>
      <c r="AC1454" s="37"/>
      <c r="AD1454" s="37"/>
    </row>
    <row r="1455" customFormat="false" ht="15" hidden="false" customHeight="false" outlineLevel="0" collapsed="false">
      <c r="U1455" s="81"/>
      <c r="V1455" s="37"/>
      <c r="W1455" s="37"/>
      <c r="X1455" s="37"/>
      <c r="Y1455" s="37"/>
      <c r="Z1455" s="37"/>
      <c r="AA1455" s="82"/>
      <c r="AB1455" s="87"/>
      <c r="AC1455" s="37"/>
      <c r="AD1455" s="37"/>
    </row>
    <row r="1456" customFormat="false" ht="15" hidden="false" customHeight="false" outlineLevel="0" collapsed="false">
      <c r="U1456" s="81"/>
      <c r="V1456" s="37"/>
      <c r="W1456" s="37"/>
      <c r="X1456" s="37"/>
      <c r="Y1456" s="37"/>
      <c r="Z1456" s="37"/>
      <c r="AA1456" s="82"/>
      <c r="AB1456" s="87"/>
      <c r="AC1456" s="37"/>
      <c r="AD1456" s="37"/>
    </row>
    <row r="1457" customFormat="false" ht="15" hidden="false" customHeight="false" outlineLevel="0" collapsed="false">
      <c r="U1457" s="81"/>
      <c r="V1457" s="37"/>
      <c r="W1457" s="37"/>
      <c r="X1457" s="37"/>
      <c r="Y1457" s="37"/>
      <c r="Z1457" s="37"/>
      <c r="AA1457" s="82"/>
      <c r="AB1457" s="87"/>
      <c r="AC1457" s="37"/>
      <c r="AD1457" s="37"/>
    </row>
    <row r="1458" customFormat="false" ht="15" hidden="false" customHeight="false" outlineLevel="0" collapsed="false">
      <c r="U1458" s="81"/>
      <c r="V1458" s="37"/>
      <c r="W1458" s="37"/>
      <c r="X1458" s="37"/>
      <c r="Y1458" s="37"/>
      <c r="Z1458" s="37"/>
      <c r="AA1458" s="82"/>
      <c r="AB1458" s="87"/>
      <c r="AC1458" s="37"/>
      <c r="AD1458" s="37"/>
    </row>
    <row r="1459" customFormat="false" ht="15" hidden="false" customHeight="false" outlineLevel="0" collapsed="false">
      <c r="U1459" s="81"/>
      <c r="V1459" s="37"/>
      <c r="W1459" s="37"/>
      <c r="X1459" s="37"/>
      <c r="Y1459" s="37"/>
      <c r="Z1459" s="37"/>
      <c r="AA1459" s="82"/>
      <c r="AB1459" s="87"/>
      <c r="AC1459" s="37"/>
      <c r="AD1459" s="37"/>
    </row>
    <row r="1460" customFormat="false" ht="15" hidden="false" customHeight="false" outlineLevel="0" collapsed="false">
      <c r="U1460" s="81"/>
      <c r="V1460" s="37"/>
      <c r="W1460" s="37"/>
      <c r="X1460" s="37"/>
      <c r="Y1460" s="37"/>
      <c r="Z1460" s="37"/>
      <c r="AA1460" s="82"/>
      <c r="AB1460" s="87"/>
      <c r="AC1460" s="37"/>
      <c r="AD1460" s="37"/>
    </row>
    <row r="1461" customFormat="false" ht="15" hidden="false" customHeight="false" outlineLevel="0" collapsed="false">
      <c r="U1461" s="81"/>
      <c r="V1461" s="37"/>
      <c r="W1461" s="37"/>
      <c r="X1461" s="37"/>
      <c r="Y1461" s="37"/>
      <c r="Z1461" s="37"/>
      <c r="AA1461" s="82"/>
      <c r="AB1461" s="87"/>
      <c r="AC1461" s="37"/>
      <c r="AD1461" s="37"/>
    </row>
    <row r="1462" customFormat="false" ht="15" hidden="false" customHeight="false" outlineLevel="0" collapsed="false">
      <c r="U1462" s="81"/>
      <c r="V1462" s="37"/>
      <c r="W1462" s="37"/>
      <c r="X1462" s="37"/>
      <c r="Y1462" s="37"/>
      <c r="Z1462" s="37"/>
      <c r="AA1462" s="82"/>
      <c r="AB1462" s="87"/>
      <c r="AC1462" s="37"/>
      <c r="AD1462" s="37"/>
    </row>
    <row r="1463" customFormat="false" ht="15" hidden="false" customHeight="false" outlineLevel="0" collapsed="false">
      <c r="U1463" s="81"/>
      <c r="V1463" s="37"/>
      <c r="W1463" s="37"/>
      <c r="X1463" s="37"/>
      <c r="Y1463" s="37"/>
      <c r="Z1463" s="37"/>
      <c r="AA1463" s="82"/>
      <c r="AB1463" s="87"/>
      <c r="AC1463" s="37"/>
      <c r="AD1463" s="37"/>
    </row>
    <row r="1464" customFormat="false" ht="15" hidden="false" customHeight="false" outlineLevel="0" collapsed="false">
      <c r="U1464" s="81"/>
      <c r="V1464" s="37"/>
      <c r="W1464" s="37"/>
      <c r="X1464" s="37"/>
      <c r="Y1464" s="37"/>
      <c r="Z1464" s="37"/>
      <c r="AA1464" s="82"/>
      <c r="AB1464" s="87"/>
      <c r="AC1464" s="37"/>
      <c r="AD1464" s="37"/>
    </row>
    <row r="1465" customFormat="false" ht="15" hidden="false" customHeight="false" outlineLevel="0" collapsed="false">
      <c r="U1465" s="81"/>
      <c r="V1465" s="37"/>
      <c r="W1465" s="37"/>
      <c r="X1465" s="37"/>
      <c r="Y1465" s="37"/>
      <c r="Z1465" s="37"/>
      <c r="AA1465" s="82"/>
      <c r="AB1465" s="87"/>
      <c r="AC1465" s="37"/>
      <c r="AD1465" s="37"/>
    </row>
    <row r="1466" customFormat="false" ht="15" hidden="false" customHeight="false" outlineLevel="0" collapsed="false">
      <c r="U1466" s="81"/>
      <c r="V1466" s="37"/>
      <c r="W1466" s="37"/>
      <c r="X1466" s="37"/>
      <c r="Y1466" s="37"/>
      <c r="Z1466" s="37"/>
      <c r="AA1466" s="82"/>
      <c r="AB1466" s="87"/>
      <c r="AC1466" s="37"/>
      <c r="AD1466" s="37"/>
    </row>
    <row r="1467" customFormat="false" ht="15" hidden="false" customHeight="false" outlineLevel="0" collapsed="false">
      <c r="U1467" s="81"/>
      <c r="V1467" s="37"/>
      <c r="W1467" s="37"/>
      <c r="X1467" s="37"/>
      <c r="Y1467" s="37"/>
      <c r="Z1467" s="37"/>
      <c r="AA1467" s="82"/>
      <c r="AB1467" s="87"/>
      <c r="AC1467" s="37"/>
      <c r="AD1467" s="37"/>
    </row>
    <row r="1468" customFormat="false" ht="15" hidden="false" customHeight="false" outlineLevel="0" collapsed="false">
      <c r="U1468" s="81"/>
      <c r="V1468" s="37"/>
      <c r="W1468" s="37"/>
      <c r="X1468" s="37"/>
      <c r="Y1468" s="37"/>
      <c r="Z1468" s="37"/>
      <c r="AA1468" s="82"/>
      <c r="AB1468" s="87"/>
      <c r="AC1468" s="37"/>
      <c r="AD1468" s="37"/>
    </row>
    <row r="1469" customFormat="false" ht="15" hidden="false" customHeight="false" outlineLevel="0" collapsed="false">
      <c r="U1469" s="81"/>
      <c r="V1469" s="37"/>
      <c r="W1469" s="37"/>
      <c r="X1469" s="37"/>
      <c r="Y1469" s="37"/>
      <c r="Z1469" s="37"/>
      <c r="AA1469" s="82"/>
      <c r="AB1469" s="87"/>
      <c r="AC1469" s="37"/>
      <c r="AD1469" s="37"/>
    </row>
    <row r="1470" customFormat="false" ht="15" hidden="false" customHeight="false" outlineLevel="0" collapsed="false">
      <c r="U1470" s="81"/>
      <c r="V1470" s="37"/>
      <c r="W1470" s="37"/>
      <c r="X1470" s="37"/>
      <c r="Y1470" s="37"/>
      <c r="Z1470" s="37"/>
      <c r="AA1470" s="82"/>
      <c r="AB1470" s="87"/>
      <c r="AC1470" s="37"/>
      <c r="AD1470" s="37"/>
    </row>
    <row r="1471" customFormat="false" ht="15" hidden="false" customHeight="false" outlineLevel="0" collapsed="false">
      <c r="U1471" s="81"/>
      <c r="V1471" s="37"/>
      <c r="W1471" s="37"/>
      <c r="X1471" s="37"/>
      <c r="Y1471" s="37"/>
      <c r="Z1471" s="37"/>
      <c r="AA1471" s="82"/>
      <c r="AB1471" s="87"/>
      <c r="AC1471" s="37"/>
      <c r="AD1471" s="37"/>
    </row>
    <row r="1472" customFormat="false" ht="15" hidden="false" customHeight="false" outlineLevel="0" collapsed="false">
      <c r="U1472" s="81"/>
      <c r="V1472" s="37"/>
      <c r="W1472" s="37"/>
      <c r="X1472" s="37"/>
      <c r="Y1472" s="37"/>
      <c r="Z1472" s="37"/>
      <c r="AA1472" s="82"/>
      <c r="AB1472" s="87"/>
      <c r="AC1472" s="37"/>
      <c r="AD1472" s="37"/>
    </row>
    <row r="1473" customFormat="false" ht="15" hidden="false" customHeight="false" outlineLevel="0" collapsed="false">
      <c r="U1473" s="81"/>
      <c r="V1473" s="37"/>
      <c r="W1473" s="37"/>
      <c r="X1473" s="37"/>
      <c r="Y1473" s="37"/>
      <c r="Z1473" s="37"/>
      <c r="AA1473" s="82"/>
      <c r="AB1473" s="87"/>
      <c r="AC1473" s="37"/>
      <c r="AD1473" s="37"/>
    </row>
    <row r="1474" customFormat="false" ht="15" hidden="false" customHeight="false" outlineLevel="0" collapsed="false">
      <c r="U1474" s="81"/>
      <c r="V1474" s="37"/>
      <c r="W1474" s="37"/>
      <c r="X1474" s="37"/>
      <c r="Y1474" s="37"/>
      <c r="Z1474" s="37"/>
      <c r="AA1474" s="82"/>
      <c r="AB1474" s="87"/>
      <c r="AC1474" s="37"/>
      <c r="AD1474" s="37"/>
    </row>
    <row r="1475" customFormat="false" ht="15" hidden="false" customHeight="false" outlineLevel="0" collapsed="false">
      <c r="U1475" s="81"/>
      <c r="V1475" s="37"/>
      <c r="W1475" s="37"/>
      <c r="X1475" s="37"/>
      <c r="Y1475" s="37"/>
      <c r="Z1475" s="37"/>
      <c r="AA1475" s="82"/>
      <c r="AB1475" s="87"/>
      <c r="AC1475" s="37"/>
      <c r="AD1475" s="37"/>
    </row>
    <row r="1476" customFormat="false" ht="15" hidden="false" customHeight="false" outlineLevel="0" collapsed="false">
      <c r="U1476" s="81"/>
      <c r="V1476" s="37"/>
      <c r="W1476" s="37"/>
      <c r="X1476" s="37"/>
      <c r="Y1476" s="37"/>
      <c r="Z1476" s="37"/>
      <c r="AA1476" s="82"/>
      <c r="AB1476" s="87"/>
      <c r="AC1476" s="37"/>
      <c r="AD1476" s="37"/>
    </row>
    <row r="1477" customFormat="false" ht="15" hidden="false" customHeight="false" outlineLevel="0" collapsed="false">
      <c r="U1477" s="81"/>
      <c r="V1477" s="37"/>
      <c r="W1477" s="37"/>
      <c r="X1477" s="37"/>
      <c r="Y1477" s="37"/>
      <c r="Z1477" s="37"/>
      <c r="AA1477" s="82"/>
      <c r="AB1477" s="87"/>
      <c r="AC1477" s="37"/>
      <c r="AD1477" s="37"/>
    </row>
    <row r="1478" customFormat="false" ht="15" hidden="false" customHeight="false" outlineLevel="0" collapsed="false">
      <c r="U1478" s="81"/>
      <c r="V1478" s="37"/>
      <c r="W1478" s="37"/>
      <c r="X1478" s="37"/>
      <c r="Y1478" s="37"/>
      <c r="Z1478" s="37"/>
      <c r="AA1478" s="82"/>
      <c r="AB1478" s="87"/>
      <c r="AC1478" s="37"/>
      <c r="AD1478" s="37"/>
    </row>
    <row r="1479" customFormat="false" ht="15" hidden="false" customHeight="false" outlineLevel="0" collapsed="false">
      <c r="U1479" s="81"/>
      <c r="V1479" s="37"/>
      <c r="W1479" s="37"/>
      <c r="X1479" s="37"/>
      <c r="Y1479" s="37"/>
      <c r="Z1479" s="37"/>
      <c r="AA1479" s="82"/>
      <c r="AB1479" s="87"/>
      <c r="AC1479" s="37"/>
      <c r="AD1479" s="37"/>
    </row>
    <row r="1480" customFormat="false" ht="15" hidden="false" customHeight="false" outlineLevel="0" collapsed="false">
      <c r="U1480" s="81"/>
      <c r="V1480" s="37"/>
      <c r="W1480" s="37"/>
      <c r="X1480" s="37"/>
      <c r="Y1480" s="37"/>
      <c r="Z1480" s="37"/>
      <c r="AA1480" s="82"/>
      <c r="AB1480" s="87"/>
      <c r="AC1480" s="37"/>
      <c r="AD1480" s="37"/>
    </row>
    <row r="1481" customFormat="false" ht="15" hidden="false" customHeight="false" outlineLevel="0" collapsed="false">
      <c r="U1481" s="81"/>
      <c r="V1481" s="37"/>
      <c r="W1481" s="37"/>
      <c r="X1481" s="37"/>
      <c r="Y1481" s="37"/>
      <c r="Z1481" s="37"/>
      <c r="AA1481" s="82"/>
      <c r="AB1481" s="87"/>
      <c r="AC1481" s="37"/>
      <c r="AD1481" s="37"/>
    </row>
    <row r="1482" customFormat="false" ht="15" hidden="false" customHeight="false" outlineLevel="0" collapsed="false">
      <c r="U1482" s="81"/>
      <c r="V1482" s="37"/>
      <c r="W1482" s="37"/>
      <c r="X1482" s="37"/>
      <c r="Y1482" s="37"/>
      <c r="Z1482" s="37"/>
      <c r="AA1482" s="82"/>
      <c r="AB1482" s="87"/>
      <c r="AC1482" s="37"/>
      <c r="AD1482" s="37"/>
    </row>
    <row r="1483" customFormat="false" ht="15" hidden="false" customHeight="false" outlineLevel="0" collapsed="false">
      <c r="U1483" s="81"/>
      <c r="V1483" s="37"/>
      <c r="W1483" s="37"/>
      <c r="X1483" s="37"/>
      <c r="Y1483" s="37"/>
      <c r="Z1483" s="37"/>
      <c r="AA1483" s="82"/>
      <c r="AB1483" s="87"/>
      <c r="AC1483" s="37"/>
      <c r="AD1483" s="37"/>
    </row>
    <row r="1484" customFormat="false" ht="15" hidden="false" customHeight="false" outlineLevel="0" collapsed="false">
      <c r="U1484" s="81"/>
      <c r="V1484" s="37"/>
      <c r="W1484" s="37"/>
      <c r="X1484" s="37"/>
      <c r="Y1484" s="37"/>
      <c r="Z1484" s="37"/>
      <c r="AA1484" s="82"/>
      <c r="AB1484" s="87"/>
      <c r="AC1484" s="37"/>
      <c r="AD1484" s="37"/>
    </row>
    <row r="1485" customFormat="false" ht="15" hidden="false" customHeight="false" outlineLevel="0" collapsed="false">
      <c r="U1485" s="81"/>
      <c r="V1485" s="37"/>
      <c r="W1485" s="37"/>
      <c r="X1485" s="37"/>
      <c r="Y1485" s="37"/>
      <c r="Z1485" s="37"/>
      <c r="AA1485" s="82"/>
      <c r="AB1485" s="87"/>
      <c r="AC1485" s="37"/>
      <c r="AD1485" s="37"/>
    </row>
    <row r="1486" customFormat="false" ht="15" hidden="false" customHeight="false" outlineLevel="0" collapsed="false">
      <c r="U1486" s="81"/>
      <c r="V1486" s="37"/>
      <c r="W1486" s="37"/>
      <c r="X1486" s="37"/>
      <c r="Y1486" s="37"/>
      <c r="Z1486" s="37"/>
      <c r="AA1486" s="82"/>
      <c r="AB1486" s="87"/>
      <c r="AC1486" s="37"/>
      <c r="AD1486" s="37"/>
    </row>
    <row r="1487" customFormat="false" ht="15" hidden="false" customHeight="false" outlineLevel="0" collapsed="false">
      <c r="U1487" s="81"/>
      <c r="V1487" s="37"/>
      <c r="W1487" s="37"/>
      <c r="X1487" s="37"/>
      <c r="Y1487" s="37"/>
      <c r="Z1487" s="37"/>
      <c r="AA1487" s="82"/>
      <c r="AB1487" s="87"/>
      <c r="AC1487" s="37"/>
      <c r="AD1487" s="37"/>
    </row>
    <row r="1488" customFormat="false" ht="15" hidden="false" customHeight="false" outlineLevel="0" collapsed="false">
      <c r="U1488" s="81"/>
      <c r="V1488" s="37"/>
      <c r="W1488" s="37"/>
      <c r="X1488" s="37"/>
      <c r="Y1488" s="37"/>
      <c r="Z1488" s="37"/>
      <c r="AA1488" s="82"/>
      <c r="AB1488" s="87"/>
      <c r="AC1488" s="37"/>
      <c r="AD1488" s="37"/>
    </row>
    <row r="1489" customFormat="false" ht="15" hidden="false" customHeight="false" outlineLevel="0" collapsed="false">
      <c r="U1489" s="81"/>
      <c r="V1489" s="37"/>
      <c r="W1489" s="37"/>
      <c r="X1489" s="37"/>
      <c r="Y1489" s="37"/>
      <c r="Z1489" s="37"/>
      <c r="AA1489" s="82"/>
      <c r="AB1489" s="87"/>
      <c r="AC1489" s="37"/>
      <c r="AD1489" s="37"/>
    </row>
    <row r="1490" customFormat="false" ht="15" hidden="false" customHeight="false" outlineLevel="0" collapsed="false">
      <c r="U1490" s="81"/>
      <c r="V1490" s="37"/>
      <c r="W1490" s="37"/>
      <c r="X1490" s="37"/>
      <c r="Y1490" s="37"/>
      <c r="Z1490" s="37"/>
      <c r="AA1490" s="82"/>
      <c r="AB1490" s="87"/>
      <c r="AC1490" s="37"/>
      <c r="AD1490" s="37"/>
    </row>
    <row r="1491" customFormat="false" ht="15" hidden="false" customHeight="false" outlineLevel="0" collapsed="false">
      <c r="U1491" s="81"/>
      <c r="V1491" s="37"/>
      <c r="W1491" s="37"/>
      <c r="X1491" s="37"/>
      <c r="Y1491" s="37"/>
      <c r="Z1491" s="37"/>
      <c r="AA1491" s="82"/>
      <c r="AB1491" s="87"/>
      <c r="AC1491" s="37"/>
      <c r="AD1491" s="37"/>
    </row>
    <row r="1492" customFormat="false" ht="15" hidden="false" customHeight="false" outlineLevel="0" collapsed="false">
      <c r="U1492" s="81"/>
      <c r="V1492" s="37"/>
      <c r="W1492" s="37"/>
      <c r="X1492" s="37"/>
      <c r="Y1492" s="37"/>
      <c r="Z1492" s="37"/>
      <c r="AA1492" s="82"/>
      <c r="AB1492" s="87"/>
      <c r="AC1492" s="37"/>
      <c r="AD1492" s="37"/>
    </row>
    <row r="1493" customFormat="false" ht="15" hidden="false" customHeight="false" outlineLevel="0" collapsed="false">
      <c r="U1493" s="81"/>
      <c r="V1493" s="37"/>
      <c r="W1493" s="37"/>
      <c r="X1493" s="37"/>
      <c r="Y1493" s="37"/>
      <c r="Z1493" s="37"/>
      <c r="AA1493" s="82"/>
      <c r="AB1493" s="87"/>
      <c r="AC1493" s="37"/>
      <c r="AD1493" s="37"/>
    </row>
    <row r="1494" customFormat="false" ht="15" hidden="false" customHeight="false" outlineLevel="0" collapsed="false">
      <c r="U1494" s="81"/>
      <c r="V1494" s="37"/>
      <c r="W1494" s="37"/>
      <c r="X1494" s="37"/>
      <c r="Y1494" s="37"/>
      <c r="Z1494" s="37"/>
      <c r="AA1494" s="82"/>
      <c r="AB1494" s="87"/>
      <c r="AC1494" s="37"/>
      <c r="AD1494" s="37"/>
    </row>
    <row r="1495" customFormat="false" ht="15" hidden="false" customHeight="false" outlineLevel="0" collapsed="false">
      <c r="U1495" s="81"/>
      <c r="V1495" s="37"/>
      <c r="W1495" s="37"/>
      <c r="X1495" s="37"/>
      <c r="Y1495" s="37"/>
      <c r="Z1495" s="37"/>
      <c r="AA1495" s="82"/>
      <c r="AB1495" s="87"/>
      <c r="AC1495" s="37"/>
      <c r="AD1495" s="37"/>
    </row>
    <row r="1496" customFormat="false" ht="15" hidden="false" customHeight="false" outlineLevel="0" collapsed="false">
      <c r="U1496" s="81"/>
      <c r="V1496" s="37"/>
      <c r="W1496" s="37"/>
      <c r="X1496" s="37"/>
      <c r="Y1496" s="37"/>
      <c r="Z1496" s="37"/>
      <c r="AA1496" s="82"/>
      <c r="AB1496" s="87"/>
      <c r="AC1496" s="37"/>
      <c r="AD1496" s="37"/>
    </row>
    <row r="1497" customFormat="false" ht="15" hidden="false" customHeight="false" outlineLevel="0" collapsed="false">
      <c r="U1497" s="81"/>
      <c r="V1497" s="37"/>
      <c r="W1497" s="37"/>
      <c r="X1497" s="37"/>
      <c r="Y1497" s="37"/>
      <c r="Z1497" s="37"/>
      <c r="AA1497" s="82"/>
      <c r="AB1497" s="87"/>
      <c r="AC1497" s="37"/>
      <c r="AD1497" s="37"/>
    </row>
    <row r="1498" customFormat="false" ht="15" hidden="false" customHeight="false" outlineLevel="0" collapsed="false">
      <c r="U1498" s="81"/>
      <c r="V1498" s="37"/>
      <c r="W1498" s="37"/>
      <c r="X1498" s="37"/>
      <c r="Y1498" s="37"/>
      <c r="Z1498" s="37"/>
      <c r="AA1498" s="82"/>
      <c r="AB1498" s="87"/>
      <c r="AC1498" s="37"/>
      <c r="AD1498" s="37"/>
    </row>
    <row r="1499" customFormat="false" ht="15" hidden="false" customHeight="false" outlineLevel="0" collapsed="false">
      <c r="U1499" s="81"/>
      <c r="V1499" s="37"/>
      <c r="W1499" s="37"/>
      <c r="X1499" s="37"/>
      <c r="Y1499" s="37"/>
      <c r="Z1499" s="37"/>
      <c r="AA1499" s="82"/>
      <c r="AB1499" s="87"/>
      <c r="AC1499" s="37"/>
      <c r="AD1499" s="37"/>
    </row>
    <row r="1500" customFormat="false" ht="15" hidden="false" customHeight="false" outlineLevel="0" collapsed="false">
      <c r="U1500" s="81"/>
      <c r="V1500" s="37"/>
      <c r="W1500" s="37"/>
      <c r="X1500" s="37"/>
      <c r="Y1500" s="37"/>
      <c r="Z1500" s="37"/>
      <c r="AA1500" s="82"/>
      <c r="AB1500" s="87"/>
      <c r="AC1500" s="37"/>
      <c r="AD1500" s="37"/>
    </row>
    <row r="1501" customFormat="false" ht="15" hidden="false" customHeight="false" outlineLevel="0" collapsed="false">
      <c r="U1501" s="81"/>
      <c r="V1501" s="37"/>
      <c r="W1501" s="37"/>
      <c r="X1501" s="37"/>
      <c r="Y1501" s="37"/>
      <c r="Z1501" s="37"/>
      <c r="AA1501" s="82"/>
      <c r="AB1501" s="87"/>
      <c r="AC1501" s="37"/>
      <c r="AD1501" s="37"/>
    </row>
    <row r="1502" customFormat="false" ht="15" hidden="false" customHeight="false" outlineLevel="0" collapsed="false">
      <c r="U1502" s="81"/>
      <c r="V1502" s="37"/>
      <c r="W1502" s="37"/>
      <c r="X1502" s="37"/>
      <c r="Y1502" s="37"/>
      <c r="Z1502" s="37"/>
      <c r="AA1502" s="82"/>
      <c r="AB1502" s="87"/>
      <c r="AC1502" s="37"/>
      <c r="AD1502" s="37"/>
    </row>
    <row r="1503" customFormat="false" ht="15" hidden="false" customHeight="false" outlineLevel="0" collapsed="false">
      <c r="U1503" s="81"/>
      <c r="V1503" s="37"/>
      <c r="W1503" s="37"/>
      <c r="X1503" s="37"/>
      <c r="Y1503" s="37"/>
      <c r="Z1503" s="37"/>
      <c r="AA1503" s="82"/>
      <c r="AB1503" s="87"/>
      <c r="AC1503" s="37"/>
      <c r="AD1503" s="37"/>
    </row>
    <row r="1504" customFormat="false" ht="15" hidden="false" customHeight="false" outlineLevel="0" collapsed="false">
      <c r="U1504" s="81"/>
      <c r="V1504" s="37"/>
      <c r="W1504" s="37"/>
      <c r="X1504" s="37"/>
      <c r="Y1504" s="37"/>
      <c r="Z1504" s="37"/>
      <c r="AA1504" s="82"/>
      <c r="AB1504" s="87"/>
      <c r="AC1504" s="37"/>
      <c r="AD1504" s="37"/>
    </row>
    <row r="1505" customFormat="false" ht="15" hidden="false" customHeight="false" outlineLevel="0" collapsed="false">
      <c r="U1505" s="81"/>
      <c r="V1505" s="37"/>
      <c r="W1505" s="37"/>
      <c r="X1505" s="37"/>
      <c r="Y1505" s="37"/>
      <c r="Z1505" s="37"/>
      <c r="AA1505" s="82"/>
      <c r="AB1505" s="87"/>
      <c r="AC1505" s="37"/>
      <c r="AD1505" s="37"/>
    </row>
    <row r="1506" customFormat="false" ht="15" hidden="false" customHeight="false" outlineLevel="0" collapsed="false">
      <c r="U1506" s="81"/>
      <c r="V1506" s="37"/>
      <c r="W1506" s="37"/>
      <c r="X1506" s="37"/>
      <c r="Y1506" s="37"/>
      <c r="Z1506" s="37"/>
      <c r="AA1506" s="82"/>
      <c r="AB1506" s="87"/>
      <c r="AC1506" s="37"/>
      <c r="AD1506" s="37"/>
    </row>
    <row r="1507" customFormat="false" ht="15" hidden="false" customHeight="false" outlineLevel="0" collapsed="false">
      <c r="U1507" s="81"/>
      <c r="V1507" s="37"/>
      <c r="W1507" s="37"/>
      <c r="X1507" s="37"/>
      <c r="Y1507" s="37"/>
      <c r="Z1507" s="37"/>
      <c r="AA1507" s="82"/>
      <c r="AB1507" s="87"/>
      <c r="AC1507" s="37"/>
      <c r="AD1507" s="37"/>
    </row>
    <row r="1508" customFormat="false" ht="15" hidden="false" customHeight="false" outlineLevel="0" collapsed="false">
      <c r="U1508" s="81"/>
      <c r="V1508" s="37"/>
      <c r="W1508" s="37"/>
      <c r="X1508" s="37"/>
      <c r="Y1508" s="37"/>
      <c r="Z1508" s="37"/>
      <c r="AA1508" s="82"/>
      <c r="AB1508" s="87"/>
      <c r="AC1508" s="37"/>
      <c r="AD1508" s="37"/>
    </row>
    <row r="1509" customFormat="false" ht="15" hidden="false" customHeight="false" outlineLevel="0" collapsed="false">
      <c r="U1509" s="81"/>
      <c r="V1509" s="37"/>
      <c r="W1509" s="37"/>
      <c r="X1509" s="37"/>
      <c r="Y1509" s="37"/>
      <c r="Z1509" s="37"/>
      <c r="AA1509" s="82"/>
      <c r="AB1509" s="87"/>
      <c r="AC1509" s="37"/>
      <c r="AD1509" s="37"/>
    </row>
    <row r="1510" customFormat="false" ht="15" hidden="false" customHeight="false" outlineLevel="0" collapsed="false">
      <c r="U1510" s="81"/>
      <c r="V1510" s="37"/>
      <c r="W1510" s="37"/>
      <c r="X1510" s="37"/>
      <c r="Y1510" s="37"/>
      <c r="Z1510" s="37"/>
      <c r="AA1510" s="82"/>
      <c r="AB1510" s="87"/>
      <c r="AC1510" s="37"/>
      <c r="AD1510" s="37"/>
    </row>
    <row r="1511" customFormat="false" ht="15" hidden="false" customHeight="false" outlineLevel="0" collapsed="false">
      <c r="U1511" s="81"/>
      <c r="V1511" s="37"/>
      <c r="W1511" s="37"/>
      <c r="X1511" s="37"/>
      <c r="Y1511" s="37"/>
      <c r="Z1511" s="37"/>
      <c r="AA1511" s="82"/>
      <c r="AB1511" s="87"/>
      <c r="AC1511" s="37"/>
      <c r="AD1511" s="37"/>
    </row>
    <row r="1512" customFormat="false" ht="15" hidden="false" customHeight="false" outlineLevel="0" collapsed="false">
      <c r="U1512" s="81"/>
      <c r="V1512" s="37"/>
      <c r="W1512" s="37"/>
      <c r="X1512" s="37"/>
      <c r="Y1512" s="37"/>
      <c r="Z1512" s="37"/>
      <c r="AA1512" s="82"/>
      <c r="AB1512" s="87"/>
      <c r="AC1512" s="37"/>
      <c r="AD1512" s="37"/>
    </row>
    <row r="1513" customFormat="false" ht="15" hidden="false" customHeight="false" outlineLevel="0" collapsed="false">
      <c r="U1513" s="81"/>
      <c r="V1513" s="37"/>
      <c r="W1513" s="37"/>
      <c r="X1513" s="37"/>
      <c r="Y1513" s="37"/>
      <c r="Z1513" s="37"/>
      <c r="AA1513" s="82"/>
      <c r="AB1513" s="87"/>
      <c r="AC1513" s="37"/>
      <c r="AD1513" s="37"/>
    </row>
    <row r="1514" customFormat="false" ht="15" hidden="false" customHeight="false" outlineLevel="0" collapsed="false">
      <c r="U1514" s="81"/>
      <c r="V1514" s="37"/>
      <c r="W1514" s="37"/>
      <c r="X1514" s="37"/>
      <c r="Y1514" s="37"/>
      <c r="Z1514" s="37"/>
      <c r="AA1514" s="82"/>
      <c r="AB1514" s="87"/>
      <c r="AC1514" s="37"/>
      <c r="AD1514" s="37"/>
    </row>
    <row r="1515" customFormat="false" ht="15" hidden="false" customHeight="false" outlineLevel="0" collapsed="false">
      <c r="U1515" s="81"/>
      <c r="V1515" s="37"/>
      <c r="W1515" s="37"/>
      <c r="X1515" s="37"/>
      <c r="Y1515" s="37"/>
      <c r="Z1515" s="37"/>
      <c r="AA1515" s="82"/>
      <c r="AB1515" s="87"/>
      <c r="AC1515" s="37"/>
      <c r="AD1515" s="37"/>
    </row>
    <row r="1516" customFormat="false" ht="15" hidden="false" customHeight="false" outlineLevel="0" collapsed="false">
      <c r="U1516" s="81"/>
      <c r="V1516" s="37"/>
      <c r="W1516" s="37"/>
      <c r="X1516" s="37"/>
      <c r="Y1516" s="37"/>
      <c r="Z1516" s="37"/>
      <c r="AA1516" s="82"/>
      <c r="AB1516" s="87"/>
      <c r="AC1516" s="37"/>
      <c r="AD1516" s="37"/>
    </row>
    <row r="1517" customFormat="false" ht="15" hidden="false" customHeight="false" outlineLevel="0" collapsed="false">
      <c r="U1517" s="81"/>
      <c r="V1517" s="37"/>
      <c r="W1517" s="37"/>
      <c r="X1517" s="37"/>
      <c r="Y1517" s="37"/>
      <c r="Z1517" s="37"/>
      <c r="AA1517" s="82"/>
      <c r="AB1517" s="87"/>
      <c r="AC1517" s="37"/>
      <c r="AD1517" s="37"/>
    </row>
    <row r="1518" customFormat="false" ht="15" hidden="false" customHeight="false" outlineLevel="0" collapsed="false">
      <c r="U1518" s="81"/>
      <c r="V1518" s="37"/>
      <c r="W1518" s="37"/>
      <c r="X1518" s="37"/>
      <c r="Y1518" s="37"/>
      <c r="Z1518" s="37"/>
      <c r="AA1518" s="82"/>
      <c r="AB1518" s="87"/>
      <c r="AC1518" s="37"/>
      <c r="AD1518" s="37"/>
    </row>
    <row r="1519" customFormat="false" ht="15" hidden="false" customHeight="false" outlineLevel="0" collapsed="false">
      <c r="U1519" s="81"/>
      <c r="V1519" s="37"/>
      <c r="W1519" s="37"/>
      <c r="X1519" s="37"/>
      <c r="Y1519" s="37"/>
      <c r="Z1519" s="37"/>
      <c r="AA1519" s="82"/>
      <c r="AB1519" s="87"/>
      <c r="AC1519" s="37"/>
      <c r="AD1519" s="37"/>
    </row>
    <row r="1520" customFormat="false" ht="15" hidden="false" customHeight="false" outlineLevel="0" collapsed="false">
      <c r="U1520" s="81"/>
      <c r="V1520" s="37"/>
      <c r="W1520" s="37"/>
      <c r="X1520" s="37"/>
      <c r="Y1520" s="37"/>
      <c r="Z1520" s="37"/>
      <c r="AA1520" s="82"/>
      <c r="AB1520" s="87"/>
      <c r="AC1520" s="37"/>
      <c r="AD1520" s="37"/>
    </row>
    <row r="1521" customFormat="false" ht="15" hidden="false" customHeight="false" outlineLevel="0" collapsed="false">
      <c r="U1521" s="81"/>
      <c r="V1521" s="37"/>
      <c r="W1521" s="37"/>
      <c r="X1521" s="37"/>
      <c r="Y1521" s="37"/>
      <c r="Z1521" s="37"/>
      <c r="AA1521" s="82"/>
      <c r="AB1521" s="87"/>
      <c r="AC1521" s="37"/>
      <c r="AD1521" s="37"/>
    </row>
    <row r="1522" customFormat="false" ht="15" hidden="false" customHeight="false" outlineLevel="0" collapsed="false">
      <c r="U1522" s="81"/>
      <c r="V1522" s="37"/>
      <c r="W1522" s="37"/>
      <c r="X1522" s="37"/>
      <c r="Y1522" s="37"/>
      <c r="Z1522" s="37"/>
      <c r="AA1522" s="82"/>
      <c r="AB1522" s="87"/>
      <c r="AC1522" s="37"/>
      <c r="AD1522" s="37"/>
    </row>
    <row r="1523" customFormat="false" ht="15" hidden="false" customHeight="false" outlineLevel="0" collapsed="false">
      <c r="U1523" s="81"/>
      <c r="V1523" s="37"/>
      <c r="W1523" s="37"/>
      <c r="X1523" s="37"/>
      <c r="Y1523" s="37"/>
      <c r="Z1523" s="37"/>
      <c r="AA1523" s="82"/>
      <c r="AB1523" s="87"/>
      <c r="AC1523" s="37"/>
      <c r="AD1523" s="37"/>
    </row>
    <row r="1524" customFormat="false" ht="15" hidden="false" customHeight="false" outlineLevel="0" collapsed="false">
      <c r="U1524" s="81"/>
      <c r="V1524" s="37"/>
      <c r="W1524" s="37"/>
      <c r="X1524" s="37"/>
      <c r="Y1524" s="37"/>
      <c r="Z1524" s="37"/>
      <c r="AA1524" s="82"/>
      <c r="AB1524" s="87"/>
      <c r="AC1524" s="37"/>
      <c r="AD1524" s="37"/>
    </row>
    <row r="1525" customFormat="false" ht="15" hidden="false" customHeight="false" outlineLevel="0" collapsed="false">
      <c r="U1525" s="81"/>
      <c r="V1525" s="37"/>
      <c r="W1525" s="37"/>
      <c r="X1525" s="37"/>
      <c r="Y1525" s="37"/>
      <c r="Z1525" s="37"/>
      <c r="AA1525" s="82"/>
      <c r="AB1525" s="87"/>
      <c r="AC1525" s="37"/>
      <c r="AD1525" s="37"/>
    </row>
    <row r="1526" customFormat="false" ht="15" hidden="false" customHeight="false" outlineLevel="0" collapsed="false">
      <c r="U1526" s="81"/>
      <c r="V1526" s="37"/>
      <c r="W1526" s="37"/>
      <c r="X1526" s="37"/>
      <c r="Y1526" s="37"/>
      <c r="Z1526" s="37"/>
      <c r="AA1526" s="82"/>
      <c r="AB1526" s="87"/>
      <c r="AC1526" s="37"/>
      <c r="AD1526" s="37"/>
    </row>
    <row r="1527" customFormat="false" ht="15" hidden="false" customHeight="false" outlineLevel="0" collapsed="false">
      <c r="U1527" s="81"/>
      <c r="V1527" s="37"/>
      <c r="W1527" s="37"/>
      <c r="X1527" s="37"/>
      <c r="Y1527" s="37"/>
      <c r="Z1527" s="37"/>
      <c r="AA1527" s="82"/>
      <c r="AB1527" s="87"/>
      <c r="AC1527" s="37"/>
      <c r="AD1527" s="37"/>
    </row>
    <row r="1528" customFormat="false" ht="15" hidden="false" customHeight="false" outlineLevel="0" collapsed="false">
      <c r="U1528" s="81"/>
      <c r="V1528" s="37"/>
      <c r="W1528" s="37"/>
      <c r="X1528" s="37"/>
      <c r="Y1528" s="37"/>
      <c r="Z1528" s="37"/>
      <c r="AA1528" s="82"/>
      <c r="AB1528" s="87"/>
      <c r="AC1528" s="37"/>
      <c r="AD1528" s="37"/>
    </row>
    <row r="1529" customFormat="false" ht="15" hidden="false" customHeight="false" outlineLevel="0" collapsed="false">
      <c r="U1529" s="81"/>
      <c r="V1529" s="37"/>
      <c r="W1529" s="37"/>
      <c r="X1529" s="37"/>
      <c r="Y1529" s="37"/>
      <c r="Z1529" s="37"/>
      <c r="AA1529" s="82"/>
      <c r="AB1529" s="87"/>
      <c r="AC1529" s="37"/>
      <c r="AD1529" s="37"/>
    </row>
    <row r="1530" customFormat="false" ht="15" hidden="false" customHeight="false" outlineLevel="0" collapsed="false">
      <c r="U1530" s="81"/>
      <c r="V1530" s="37"/>
      <c r="W1530" s="37"/>
      <c r="X1530" s="37"/>
      <c r="Y1530" s="37"/>
      <c r="Z1530" s="37"/>
      <c r="AA1530" s="82"/>
      <c r="AB1530" s="87"/>
      <c r="AC1530" s="37"/>
      <c r="AD1530" s="37"/>
    </row>
    <row r="1531" customFormat="false" ht="15" hidden="false" customHeight="false" outlineLevel="0" collapsed="false">
      <c r="U1531" s="81"/>
      <c r="V1531" s="37"/>
      <c r="W1531" s="37"/>
      <c r="X1531" s="37"/>
      <c r="Y1531" s="37"/>
      <c r="Z1531" s="37"/>
      <c r="AA1531" s="82"/>
      <c r="AB1531" s="87"/>
      <c r="AC1531" s="37"/>
      <c r="AD1531" s="37"/>
    </row>
    <row r="1532" customFormat="false" ht="15" hidden="false" customHeight="false" outlineLevel="0" collapsed="false">
      <c r="U1532" s="81"/>
      <c r="V1532" s="37"/>
      <c r="W1532" s="37"/>
      <c r="X1532" s="37"/>
      <c r="Y1532" s="37"/>
      <c r="Z1532" s="37"/>
      <c r="AA1532" s="82"/>
      <c r="AB1532" s="87"/>
      <c r="AC1532" s="37"/>
      <c r="AD1532" s="37"/>
    </row>
    <row r="1533" customFormat="false" ht="15" hidden="false" customHeight="false" outlineLevel="0" collapsed="false">
      <c r="U1533" s="81"/>
      <c r="V1533" s="37"/>
      <c r="W1533" s="37"/>
      <c r="X1533" s="37"/>
      <c r="Y1533" s="37"/>
      <c r="Z1533" s="37"/>
      <c r="AA1533" s="82"/>
      <c r="AB1533" s="87"/>
      <c r="AC1533" s="37"/>
      <c r="AD1533" s="37"/>
    </row>
    <row r="1534" customFormat="false" ht="15" hidden="false" customHeight="false" outlineLevel="0" collapsed="false">
      <c r="U1534" s="81"/>
      <c r="V1534" s="37"/>
      <c r="W1534" s="37"/>
      <c r="X1534" s="37"/>
      <c r="Y1534" s="37"/>
      <c r="Z1534" s="37"/>
      <c r="AA1534" s="82"/>
      <c r="AB1534" s="87"/>
      <c r="AC1534" s="37"/>
      <c r="AD1534" s="37"/>
    </row>
    <row r="1535" customFormat="false" ht="15" hidden="false" customHeight="false" outlineLevel="0" collapsed="false">
      <c r="U1535" s="81"/>
      <c r="V1535" s="37"/>
      <c r="W1535" s="37"/>
      <c r="X1535" s="37"/>
      <c r="Y1535" s="37"/>
      <c r="Z1535" s="37"/>
      <c r="AA1535" s="82"/>
      <c r="AB1535" s="87"/>
      <c r="AC1535" s="37"/>
      <c r="AD1535" s="37"/>
    </row>
    <row r="1536" customFormat="false" ht="15" hidden="false" customHeight="false" outlineLevel="0" collapsed="false">
      <c r="U1536" s="81"/>
      <c r="V1536" s="37"/>
      <c r="W1536" s="37"/>
      <c r="X1536" s="37"/>
      <c r="Y1536" s="37"/>
      <c r="Z1536" s="37"/>
      <c r="AA1536" s="82"/>
      <c r="AB1536" s="87"/>
      <c r="AC1536" s="37"/>
      <c r="AD1536" s="37"/>
    </row>
    <row r="1537" customFormat="false" ht="15" hidden="false" customHeight="false" outlineLevel="0" collapsed="false">
      <c r="U1537" s="81"/>
      <c r="V1537" s="37"/>
      <c r="W1537" s="37"/>
      <c r="X1537" s="37"/>
      <c r="Y1537" s="37"/>
      <c r="Z1537" s="37"/>
      <c r="AA1537" s="82"/>
      <c r="AB1537" s="87"/>
      <c r="AC1537" s="37"/>
      <c r="AD1537" s="37"/>
    </row>
    <row r="1538" customFormat="false" ht="15" hidden="false" customHeight="false" outlineLevel="0" collapsed="false">
      <c r="U1538" s="81"/>
      <c r="V1538" s="37"/>
      <c r="W1538" s="37"/>
      <c r="X1538" s="37"/>
      <c r="Y1538" s="37"/>
      <c r="Z1538" s="37"/>
      <c r="AA1538" s="82"/>
      <c r="AB1538" s="87"/>
      <c r="AC1538" s="37"/>
      <c r="AD1538" s="37"/>
    </row>
    <row r="1539" customFormat="false" ht="15" hidden="false" customHeight="false" outlineLevel="0" collapsed="false">
      <c r="U1539" s="81"/>
      <c r="V1539" s="37"/>
      <c r="W1539" s="37"/>
      <c r="X1539" s="37"/>
      <c r="Y1539" s="37"/>
      <c r="Z1539" s="37"/>
      <c r="AA1539" s="82"/>
      <c r="AB1539" s="87"/>
      <c r="AC1539" s="37"/>
      <c r="AD1539" s="37"/>
    </row>
    <row r="1540" customFormat="false" ht="15" hidden="false" customHeight="false" outlineLevel="0" collapsed="false">
      <c r="U1540" s="81"/>
      <c r="V1540" s="37"/>
      <c r="W1540" s="37"/>
      <c r="X1540" s="37"/>
      <c r="Y1540" s="37"/>
      <c r="Z1540" s="37"/>
      <c r="AA1540" s="82"/>
      <c r="AB1540" s="87"/>
      <c r="AC1540" s="37"/>
      <c r="AD1540" s="37"/>
    </row>
    <row r="1541" customFormat="false" ht="15" hidden="false" customHeight="false" outlineLevel="0" collapsed="false">
      <c r="U1541" s="81"/>
      <c r="V1541" s="37"/>
      <c r="W1541" s="37"/>
      <c r="X1541" s="37"/>
      <c r="Y1541" s="37"/>
      <c r="Z1541" s="37"/>
      <c r="AA1541" s="82"/>
      <c r="AB1541" s="87"/>
      <c r="AC1541" s="37"/>
      <c r="AD1541" s="37"/>
    </row>
    <row r="1542" customFormat="false" ht="15" hidden="false" customHeight="false" outlineLevel="0" collapsed="false">
      <c r="U1542" s="81"/>
      <c r="V1542" s="37"/>
      <c r="W1542" s="37"/>
      <c r="X1542" s="37"/>
      <c r="Y1542" s="37"/>
      <c r="Z1542" s="37"/>
      <c r="AA1542" s="82"/>
      <c r="AB1542" s="87"/>
      <c r="AC1542" s="37"/>
      <c r="AD1542" s="37"/>
    </row>
    <row r="1543" customFormat="false" ht="15" hidden="false" customHeight="false" outlineLevel="0" collapsed="false">
      <c r="U1543" s="81"/>
      <c r="V1543" s="37"/>
      <c r="W1543" s="37"/>
      <c r="X1543" s="37"/>
      <c r="Y1543" s="37"/>
      <c r="Z1543" s="37"/>
      <c r="AA1543" s="82"/>
      <c r="AB1543" s="87"/>
      <c r="AC1543" s="37"/>
      <c r="AD1543" s="37"/>
    </row>
    <row r="1544" customFormat="false" ht="15" hidden="false" customHeight="false" outlineLevel="0" collapsed="false">
      <c r="U1544" s="81"/>
      <c r="V1544" s="37"/>
      <c r="W1544" s="37"/>
      <c r="X1544" s="37"/>
      <c r="Y1544" s="37"/>
      <c r="Z1544" s="37"/>
      <c r="AA1544" s="82"/>
      <c r="AB1544" s="87"/>
      <c r="AC1544" s="37"/>
      <c r="AD1544" s="37"/>
    </row>
    <row r="1545" customFormat="false" ht="15" hidden="false" customHeight="false" outlineLevel="0" collapsed="false">
      <c r="U1545" s="81"/>
      <c r="V1545" s="37"/>
      <c r="W1545" s="37"/>
      <c r="X1545" s="37"/>
      <c r="Y1545" s="37"/>
      <c r="Z1545" s="37"/>
      <c r="AA1545" s="82"/>
      <c r="AB1545" s="87"/>
      <c r="AC1545" s="37"/>
      <c r="AD1545" s="37"/>
    </row>
    <row r="1546" customFormat="false" ht="15" hidden="false" customHeight="false" outlineLevel="0" collapsed="false">
      <c r="U1546" s="81"/>
      <c r="V1546" s="37"/>
      <c r="W1546" s="37"/>
      <c r="X1546" s="37"/>
      <c r="Y1546" s="37"/>
      <c r="Z1546" s="37"/>
      <c r="AA1546" s="82"/>
      <c r="AB1546" s="87"/>
      <c r="AC1546" s="37"/>
      <c r="AD1546" s="37"/>
    </row>
    <row r="1547" customFormat="false" ht="15" hidden="false" customHeight="false" outlineLevel="0" collapsed="false">
      <c r="U1547" s="81"/>
      <c r="V1547" s="37"/>
      <c r="W1547" s="37"/>
      <c r="X1547" s="37"/>
      <c r="Y1547" s="37"/>
      <c r="Z1547" s="37"/>
      <c r="AA1547" s="82"/>
      <c r="AB1547" s="87"/>
      <c r="AC1547" s="37"/>
      <c r="AD1547" s="37"/>
    </row>
    <row r="1548" customFormat="false" ht="15" hidden="false" customHeight="false" outlineLevel="0" collapsed="false">
      <c r="U1548" s="81"/>
      <c r="V1548" s="37"/>
      <c r="W1548" s="37"/>
      <c r="X1548" s="37"/>
      <c r="Y1548" s="37"/>
      <c r="Z1548" s="37"/>
      <c r="AA1548" s="82"/>
      <c r="AB1548" s="87"/>
      <c r="AC1548" s="37"/>
      <c r="AD1548" s="37"/>
    </row>
    <row r="1549" customFormat="false" ht="15" hidden="false" customHeight="false" outlineLevel="0" collapsed="false">
      <c r="U1549" s="81"/>
      <c r="V1549" s="37"/>
      <c r="W1549" s="37"/>
      <c r="X1549" s="37"/>
      <c r="Y1549" s="37"/>
      <c r="Z1549" s="37"/>
      <c r="AA1549" s="82"/>
      <c r="AB1549" s="87"/>
      <c r="AC1549" s="37"/>
      <c r="AD1549" s="37"/>
    </row>
    <row r="1550" customFormat="false" ht="15" hidden="false" customHeight="false" outlineLevel="0" collapsed="false">
      <c r="U1550" s="81"/>
      <c r="V1550" s="37"/>
      <c r="W1550" s="37"/>
      <c r="X1550" s="37"/>
      <c r="Y1550" s="37"/>
      <c r="Z1550" s="37"/>
      <c r="AA1550" s="82"/>
      <c r="AB1550" s="87"/>
      <c r="AC1550" s="37"/>
      <c r="AD1550" s="37"/>
    </row>
    <row r="1551" customFormat="false" ht="15" hidden="false" customHeight="false" outlineLevel="0" collapsed="false">
      <c r="U1551" s="81"/>
      <c r="V1551" s="37"/>
      <c r="W1551" s="37"/>
      <c r="X1551" s="37"/>
      <c r="Y1551" s="37"/>
      <c r="Z1551" s="37"/>
      <c r="AA1551" s="82"/>
      <c r="AB1551" s="87"/>
      <c r="AC1551" s="37"/>
      <c r="AD1551" s="37"/>
    </row>
    <row r="1552" customFormat="false" ht="15" hidden="false" customHeight="false" outlineLevel="0" collapsed="false">
      <c r="U1552" s="81"/>
      <c r="V1552" s="37"/>
      <c r="W1552" s="37"/>
      <c r="X1552" s="37"/>
      <c r="Y1552" s="37"/>
      <c r="Z1552" s="37"/>
      <c r="AA1552" s="82"/>
      <c r="AB1552" s="87"/>
      <c r="AC1552" s="37"/>
      <c r="AD1552" s="37"/>
    </row>
    <row r="1553" customFormat="false" ht="15" hidden="false" customHeight="false" outlineLevel="0" collapsed="false">
      <c r="U1553" s="81"/>
      <c r="V1553" s="37"/>
      <c r="W1553" s="37"/>
      <c r="X1553" s="37"/>
      <c r="Y1553" s="37"/>
      <c r="Z1553" s="37"/>
      <c r="AA1553" s="82"/>
      <c r="AB1553" s="87"/>
      <c r="AC1553" s="37"/>
      <c r="AD1553" s="37"/>
    </row>
    <row r="1554" customFormat="false" ht="15" hidden="false" customHeight="false" outlineLevel="0" collapsed="false">
      <c r="U1554" s="81"/>
      <c r="V1554" s="37"/>
      <c r="W1554" s="37"/>
      <c r="X1554" s="37"/>
      <c r="Y1554" s="37"/>
      <c r="Z1554" s="37"/>
      <c r="AA1554" s="82"/>
      <c r="AB1554" s="87"/>
      <c r="AC1554" s="37"/>
      <c r="AD1554" s="37"/>
    </row>
    <row r="1555" customFormat="false" ht="15" hidden="false" customHeight="false" outlineLevel="0" collapsed="false">
      <c r="U1555" s="81"/>
      <c r="V1555" s="37"/>
      <c r="W1555" s="37"/>
      <c r="X1555" s="37"/>
      <c r="Y1555" s="37"/>
      <c r="Z1555" s="37"/>
      <c r="AA1555" s="82"/>
      <c r="AB1555" s="87"/>
      <c r="AC1555" s="37"/>
      <c r="AD1555" s="37"/>
    </row>
    <row r="1556" customFormat="false" ht="15" hidden="false" customHeight="false" outlineLevel="0" collapsed="false">
      <c r="U1556" s="81"/>
      <c r="V1556" s="37"/>
      <c r="W1556" s="37"/>
      <c r="X1556" s="37"/>
      <c r="Y1556" s="37"/>
      <c r="Z1556" s="37"/>
      <c r="AA1556" s="82"/>
      <c r="AB1556" s="87"/>
      <c r="AC1556" s="37"/>
      <c r="AD1556" s="37"/>
    </row>
    <row r="1557" customFormat="false" ht="15" hidden="false" customHeight="false" outlineLevel="0" collapsed="false">
      <c r="U1557" s="81"/>
      <c r="V1557" s="37"/>
      <c r="W1557" s="37"/>
      <c r="X1557" s="37"/>
      <c r="Y1557" s="37"/>
      <c r="Z1557" s="37"/>
      <c r="AA1557" s="82"/>
      <c r="AB1557" s="87"/>
      <c r="AC1557" s="37"/>
      <c r="AD1557" s="37"/>
    </row>
    <row r="1558" customFormat="false" ht="15" hidden="false" customHeight="false" outlineLevel="0" collapsed="false">
      <c r="U1558" s="81"/>
      <c r="V1558" s="37"/>
      <c r="W1558" s="37"/>
      <c r="X1558" s="37"/>
      <c r="Y1558" s="37"/>
      <c r="Z1558" s="37"/>
      <c r="AA1558" s="82"/>
      <c r="AB1558" s="87"/>
      <c r="AC1558" s="37"/>
      <c r="AD1558" s="37"/>
    </row>
    <row r="1559" customFormat="false" ht="15" hidden="false" customHeight="false" outlineLevel="0" collapsed="false">
      <c r="U1559" s="81"/>
      <c r="V1559" s="37"/>
      <c r="W1559" s="37"/>
      <c r="X1559" s="37"/>
      <c r="Y1559" s="37"/>
      <c r="Z1559" s="37"/>
      <c r="AA1559" s="82"/>
      <c r="AB1559" s="87"/>
      <c r="AC1559" s="37"/>
      <c r="AD1559" s="37"/>
    </row>
    <row r="1560" customFormat="false" ht="15" hidden="false" customHeight="false" outlineLevel="0" collapsed="false">
      <c r="U1560" s="81"/>
      <c r="V1560" s="37"/>
      <c r="W1560" s="37"/>
      <c r="X1560" s="37"/>
      <c r="Y1560" s="37"/>
      <c r="Z1560" s="37"/>
      <c r="AA1560" s="82"/>
      <c r="AB1560" s="87"/>
      <c r="AC1560" s="37"/>
      <c r="AD1560" s="37"/>
    </row>
    <row r="1561" customFormat="false" ht="15" hidden="false" customHeight="false" outlineLevel="0" collapsed="false">
      <c r="U1561" s="81"/>
      <c r="V1561" s="37"/>
      <c r="W1561" s="37"/>
      <c r="X1561" s="37"/>
      <c r="Y1561" s="37"/>
      <c r="Z1561" s="37"/>
      <c r="AA1561" s="82"/>
      <c r="AB1561" s="87"/>
      <c r="AC1561" s="37"/>
      <c r="AD1561" s="37"/>
    </row>
    <row r="1562" customFormat="false" ht="15" hidden="false" customHeight="false" outlineLevel="0" collapsed="false">
      <c r="U1562" s="81"/>
      <c r="V1562" s="37"/>
      <c r="W1562" s="37"/>
      <c r="X1562" s="37"/>
      <c r="Y1562" s="37"/>
      <c r="Z1562" s="37"/>
      <c r="AA1562" s="82"/>
      <c r="AB1562" s="87"/>
      <c r="AC1562" s="37"/>
      <c r="AD1562" s="37"/>
    </row>
    <row r="1563" customFormat="false" ht="15" hidden="false" customHeight="false" outlineLevel="0" collapsed="false">
      <c r="U1563" s="81"/>
      <c r="V1563" s="37"/>
      <c r="W1563" s="37"/>
      <c r="X1563" s="37"/>
      <c r="Y1563" s="37"/>
      <c r="Z1563" s="37"/>
      <c r="AA1563" s="82"/>
      <c r="AB1563" s="87"/>
      <c r="AC1563" s="37"/>
      <c r="AD1563" s="37"/>
    </row>
    <row r="1564" customFormat="false" ht="15" hidden="false" customHeight="false" outlineLevel="0" collapsed="false">
      <c r="U1564" s="81"/>
      <c r="V1564" s="37"/>
      <c r="W1564" s="37"/>
      <c r="X1564" s="37"/>
      <c r="Y1564" s="37"/>
      <c r="Z1564" s="37"/>
      <c r="AA1564" s="82"/>
      <c r="AB1564" s="87"/>
      <c r="AC1564" s="37"/>
      <c r="AD1564" s="37"/>
    </row>
    <row r="1565" customFormat="false" ht="15" hidden="false" customHeight="false" outlineLevel="0" collapsed="false">
      <c r="U1565" s="81"/>
      <c r="V1565" s="37"/>
      <c r="W1565" s="37"/>
      <c r="X1565" s="37"/>
      <c r="Y1565" s="37"/>
      <c r="Z1565" s="37"/>
      <c r="AA1565" s="82"/>
      <c r="AB1565" s="87"/>
      <c r="AC1565" s="37"/>
      <c r="AD1565" s="37"/>
    </row>
    <row r="1566" customFormat="false" ht="15" hidden="false" customHeight="false" outlineLevel="0" collapsed="false">
      <c r="U1566" s="81"/>
      <c r="V1566" s="37"/>
      <c r="W1566" s="37"/>
      <c r="X1566" s="37"/>
      <c r="Y1566" s="37"/>
      <c r="Z1566" s="37"/>
      <c r="AA1566" s="82"/>
      <c r="AB1566" s="87"/>
      <c r="AC1566" s="37"/>
      <c r="AD1566" s="37"/>
    </row>
    <row r="1567" customFormat="false" ht="15" hidden="false" customHeight="false" outlineLevel="0" collapsed="false">
      <c r="U1567" s="81"/>
      <c r="V1567" s="37"/>
      <c r="W1567" s="37"/>
      <c r="X1567" s="37"/>
      <c r="Y1567" s="37"/>
      <c r="Z1567" s="37"/>
      <c r="AA1567" s="82"/>
      <c r="AB1567" s="87"/>
      <c r="AC1567" s="37"/>
      <c r="AD1567" s="37"/>
    </row>
    <row r="1568" customFormat="false" ht="15" hidden="false" customHeight="false" outlineLevel="0" collapsed="false">
      <c r="U1568" s="81"/>
      <c r="V1568" s="37"/>
      <c r="W1568" s="37"/>
      <c r="X1568" s="37"/>
      <c r="Y1568" s="37"/>
      <c r="Z1568" s="37"/>
      <c r="AA1568" s="82"/>
      <c r="AB1568" s="87"/>
      <c r="AC1568" s="37"/>
      <c r="AD1568" s="37"/>
    </row>
    <row r="1569" customFormat="false" ht="15" hidden="false" customHeight="false" outlineLevel="0" collapsed="false">
      <c r="U1569" s="81"/>
      <c r="V1569" s="37"/>
      <c r="W1569" s="37"/>
      <c r="X1569" s="37"/>
      <c r="Y1569" s="37"/>
      <c r="Z1569" s="37"/>
      <c r="AA1569" s="82"/>
      <c r="AB1569" s="87"/>
      <c r="AC1569" s="37"/>
      <c r="AD1569" s="37"/>
    </row>
    <row r="1570" customFormat="false" ht="15" hidden="false" customHeight="false" outlineLevel="0" collapsed="false">
      <c r="U1570" s="81"/>
      <c r="V1570" s="37"/>
      <c r="W1570" s="37"/>
      <c r="X1570" s="37"/>
      <c r="Y1570" s="37"/>
      <c r="Z1570" s="37"/>
      <c r="AA1570" s="82"/>
      <c r="AB1570" s="87"/>
      <c r="AC1570" s="37"/>
      <c r="AD1570" s="37"/>
    </row>
    <row r="1571" customFormat="false" ht="15" hidden="false" customHeight="false" outlineLevel="0" collapsed="false">
      <c r="U1571" s="81"/>
      <c r="V1571" s="37"/>
      <c r="W1571" s="37"/>
      <c r="X1571" s="37"/>
      <c r="Y1571" s="37"/>
      <c r="Z1571" s="37"/>
      <c r="AA1571" s="82"/>
      <c r="AB1571" s="87"/>
      <c r="AC1571" s="37"/>
      <c r="AD1571" s="37"/>
    </row>
    <row r="1572" customFormat="false" ht="15" hidden="false" customHeight="false" outlineLevel="0" collapsed="false">
      <c r="U1572" s="81"/>
      <c r="V1572" s="37"/>
      <c r="W1572" s="37"/>
      <c r="X1572" s="37"/>
      <c r="Y1572" s="37"/>
      <c r="Z1572" s="37"/>
      <c r="AA1572" s="82"/>
      <c r="AB1572" s="87"/>
      <c r="AC1572" s="37"/>
      <c r="AD1572" s="37"/>
    </row>
    <row r="1573" customFormat="false" ht="15" hidden="false" customHeight="false" outlineLevel="0" collapsed="false">
      <c r="U1573" s="81"/>
      <c r="V1573" s="37"/>
      <c r="W1573" s="37"/>
      <c r="X1573" s="37"/>
      <c r="Y1573" s="37"/>
      <c r="Z1573" s="37"/>
      <c r="AA1573" s="82"/>
      <c r="AB1573" s="87"/>
      <c r="AC1573" s="37"/>
      <c r="AD1573" s="37"/>
    </row>
    <row r="1574" customFormat="false" ht="15" hidden="false" customHeight="false" outlineLevel="0" collapsed="false">
      <c r="U1574" s="81"/>
      <c r="V1574" s="37"/>
      <c r="W1574" s="37"/>
      <c r="X1574" s="37"/>
      <c r="Y1574" s="37"/>
      <c r="Z1574" s="37"/>
      <c r="AA1574" s="82"/>
      <c r="AB1574" s="87"/>
      <c r="AC1574" s="37"/>
      <c r="AD1574" s="37"/>
    </row>
    <row r="1575" customFormat="false" ht="15" hidden="false" customHeight="false" outlineLevel="0" collapsed="false">
      <c r="U1575" s="81"/>
      <c r="V1575" s="37"/>
      <c r="W1575" s="37"/>
      <c r="X1575" s="37"/>
      <c r="Y1575" s="37"/>
      <c r="Z1575" s="37"/>
      <c r="AA1575" s="82"/>
      <c r="AB1575" s="87"/>
      <c r="AC1575" s="37"/>
      <c r="AD1575" s="37"/>
    </row>
    <row r="1576" customFormat="false" ht="15" hidden="false" customHeight="false" outlineLevel="0" collapsed="false">
      <c r="U1576" s="81"/>
      <c r="V1576" s="37"/>
      <c r="W1576" s="37"/>
      <c r="X1576" s="37"/>
      <c r="Y1576" s="37"/>
      <c r="Z1576" s="37"/>
      <c r="AA1576" s="82"/>
      <c r="AB1576" s="87"/>
      <c r="AC1576" s="37"/>
      <c r="AD1576" s="37"/>
    </row>
    <row r="1577" customFormat="false" ht="15" hidden="false" customHeight="false" outlineLevel="0" collapsed="false">
      <c r="U1577" s="81"/>
      <c r="V1577" s="37"/>
      <c r="W1577" s="37"/>
      <c r="X1577" s="37"/>
      <c r="Y1577" s="37"/>
      <c r="Z1577" s="37"/>
      <c r="AA1577" s="82"/>
      <c r="AB1577" s="87"/>
      <c r="AC1577" s="37"/>
      <c r="AD1577" s="37"/>
    </row>
    <row r="1578" customFormat="false" ht="15" hidden="false" customHeight="false" outlineLevel="0" collapsed="false">
      <c r="U1578" s="81"/>
      <c r="V1578" s="37"/>
      <c r="W1578" s="37"/>
      <c r="X1578" s="37"/>
      <c r="Y1578" s="37"/>
      <c r="Z1578" s="37"/>
      <c r="AA1578" s="82"/>
      <c r="AB1578" s="87"/>
      <c r="AC1578" s="37"/>
      <c r="AD1578" s="37"/>
    </row>
    <row r="1579" customFormat="false" ht="15" hidden="false" customHeight="false" outlineLevel="0" collapsed="false">
      <c r="U1579" s="81"/>
      <c r="V1579" s="37"/>
      <c r="W1579" s="37"/>
      <c r="X1579" s="37"/>
      <c r="Y1579" s="37"/>
      <c r="Z1579" s="37"/>
      <c r="AA1579" s="82"/>
      <c r="AB1579" s="87"/>
      <c r="AC1579" s="37"/>
      <c r="AD1579" s="37"/>
    </row>
    <row r="1580" customFormat="false" ht="15" hidden="false" customHeight="false" outlineLevel="0" collapsed="false">
      <c r="U1580" s="81"/>
      <c r="V1580" s="37"/>
      <c r="W1580" s="37"/>
      <c r="X1580" s="37"/>
      <c r="Y1580" s="37"/>
      <c r="Z1580" s="37"/>
      <c r="AA1580" s="82"/>
      <c r="AB1580" s="87"/>
      <c r="AC1580" s="37"/>
      <c r="AD1580" s="37"/>
    </row>
    <row r="1581" customFormat="false" ht="15" hidden="false" customHeight="false" outlineLevel="0" collapsed="false">
      <c r="U1581" s="81"/>
      <c r="V1581" s="37"/>
      <c r="W1581" s="37"/>
      <c r="X1581" s="37"/>
      <c r="Y1581" s="37"/>
      <c r="Z1581" s="37"/>
      <c r="AA1581" s="82"/>
      <c r="AB1581" s="87"/>
      <c r="AC1581" s="37"/>
      <c r="AD1581" s="37"/>
    </row>
    <row r="1582" customFormat="false" ht="15" hidden="false" customHeight="false" outlineLevel="0" collapsed="false">
      <c r="U1582" s="81"/>
      <c r="V1582" s="37"/>
      <c r="W1582" s="37"/>
      <c r="X1582" s="37"/>
      <c r="Y1582" s="37"/>
      <c r="Z1582" s="37"/>
      <c r="AA1582" s="82"/>
      <c r="AB1582" s="87"/>
      <c r="AC1582" s="37"/>
      <c r="AD1582" s="37"/>
    </row>
    <row r="1583" customFormat="false" ht="15" hidden="false" customHeight="false" outlineLevel="0" collapsed="false">
      <c r="U1583" s="81"/>
      <c r="V1583" s="37"/>
      <c r="W1583" s="37"/>
      <c r="X1583" s="37"/>
      <c r="Y1583" s="37"/>
      <c r="Z1583" s="37"/>
      <c r="AA1583" s="82"/>
      <c r="AB1583" s="87"/>
      <c r="AC1583" s="37"/>
      <c r="AD1583" s="37"/>
    </row>
    <row r="1584" customFormat="false" ht="15" hidden="false" customHeight="false" outlineLevel="0" collapsed="false">
      <c r="U1584" s="81"/>
      <c r="V1584" s="37"/>
      <c r="W1584" s="37"/>
      <c r="X1584" s="37"/>
      <c r="Y1584" s="37"/>
      <c r="Z1584" s="37"/>
      <c r="AA1584" s="82"/>
      <c r="AB1584" s="87"/>
      <c r="AC1584" s="37"/>
      <c r="AD1584" s="37"/>
    </row>
    <row r="1585" customFormat="false" ht="15" hidden="false" customHeight="false" outlineLevel="0" collapsed="false">
      <c r="U1585" s="81"/>
      <c r="V1585" s="37"/>
      <c r="W1585" s="37"/>
      <c r="X1585" s="37"/>
      <c r="Y1585" s="37"/>
      <c r="Z1585" s="37"/>
      <c r="AA1585" s="82"/>
      <c r="AB1585" s="87"/>
      <c r="AC1585" s="37"/>
      <c r="AD1585" s="37"/>
    </row>
    <row r="1586" customFormat="false" ht="15" hidden="false" customHeight="false" outlineLevel="0" collapsed="false">
      <c r="U1586" s="81"/>
      <c r="V1586" s="37"/>
      <c r="W1586" s="37"/>
      <c r="X1586" s="37"/>
      <c r="Y1586" s="37"/>
      <c r="Z1586" s="37"/>
      <c r="AA1586" s="82"/>
      <c r="AB1586" s="87"/>
      <c r="AC1586" s="37"/>
      <c r="AD1586" s="37"/>
    </row>
    <row r="1587" customFormat="false" ht="15" hidden="false" customHeight="false" outlineLevel="0" collapsed="false">
      <c r="U1587" s="81"/>
      <c r="V1587" s="37"/>
      <c r="W1587" s="37"/>
      <c r="X1587" s="37"/>
      <c r="Y1587" s="37"/>
      <c r="Z1587" s="37"/>
      <c r="AA1587" s="82"/>
      <c r="AB1587" s="87"/>
      <c r="AC1587" s="37"/>
      <c r="AD1587" s="37"/>
    </row>
    <row r="1588" customFormat="false" ht="15" hidden="false" customHeight="false" outlineLevel="0" collapsed="false">
      <c r="U1588" s="81"/>
      <c r="V1588" s="37"/>
      <c r="W1588" s="37"/>
      <c r="X1588" s="37"/>
      <c r="Y1588" s="37"/>
      <c r="Z1588" s="37"/>
      <c r="AA1588" s="82"/>
      <c r="AB1588" s="87"/>
      <c r="AC1588" s="37"/>
      <c r="AD1588" s="37"/>
    </row>
    <row r="1589" customFormat="false" ht="15" hidden="false" customHeight="false" outlineLevel="0" collapsed="false">
      <c r="U1589" s="81"/>
      <c r="V1589" s="37"/>
      <c r="W1589" s="37"/>
      <c r="X1589" s="37"/>
      <c r="Y1589" s="37"/>
      <c r="Z1589" s="37"/>
      <c r="AA1589" s="82"/>
      <c r="AB1589" s="87"/>
      <c r="AC1589" s="37"/>
      <c r="AD1589" s="37"/>
    </row>
    <row r="1590" customFormat="false" ht="15" hidden="false" customHeight="false" outlineLevel="0" collapsed="false">
      <c r="U1590" s="81"/>
      <c r="V1590" s="37"/>
      <c r="W1590" s="37"/>
      <c r="X1590" s="37"/>
      <c r="Y1590" s="37"/>
      <c r="Z1590" s="37"/>
      <c r="AA1590" s="82"/>
      <c r="AB1590" s="87"/>
      <c r="AC1590" s="37"/>
      <c r="AD1590" s="37"/>
    </row>
    <row r="1591" customFormat="false" ht="15" hidden="false" customHeight="false" outlineLevel="0" collapsed="false">
      <c r="U1591" s="81"/>
      <c r="V1591" s="37"/>
      <c r="W1591" s="37"/>
      <c r="X1591" s="37"/>
      <c r="Y1591" s="37"/>
      <c r="Z1591" s="37"/>
      <c r="AA1591" s="82"/>
      <c r="AB1591" s="87"/>
      <c r="AC1591" s="37"/>
      <c r="AD1591" s="37"/>
    </row>
    <row r="1592" customFormat="false" ht="15" hidden="false" customHeight="false" outlineLevel="0" collapsed="false">
      <c r="U1592" s="81"/>
      <c r="V1592" s="37"/>
      <c r="W1592" s="37"/>
      <c r="X1592" s="37"/>
      <c r="Y1592" s="37"/>
      <c r="Z1592" s="37"/>
      <c r="AA1592" s="82"/>
      <c r="AB1592" s="87"/>
      <c r="AC1592" s="37"/>
      <c r="AD1592" s="37"/>
    </row>
    <row r="1593" customFormat="false" ht="15" hidden="false" customHeight="false" outlineLevel="0" collapsed="false">
      <c r="U1593" s="81"/>
      <c r="V1593" s="37"/>
      <c r="W1593" s="37"/>
      <c r="X1593" s="37"/>
      <c r="Y1593" s="37"/>
      <c r="Z1593" s="37"/>
      <c r="AA1593" s="82"/>
      <c r="AB1593" s="87"/>
      <c r="AC1593" s="37"/>
      <c r="AD1593" s="37"/>
    </row>
    <row r="1594" customFormat="false" ht="15" hidden="false" customHeight="false" outlineLevel="0" collapsed="false">
      <c r="U1594" s="81"/>
      <c r="V1594" s="37"/>
      <c r="W1594" s="37"/>
      <c r="X1594" s="37"/>
      <c r="Y1594" s="37"/>
      <c r="Z1594" s="37"/>
      <c r="AA1594" s="82"/>
      <c r="AB1594" s="87"/>
      <c r="AC1594" s="37"/>
      <c r="AD1594" s="37"/>
    </row>
    <row r="1595" customFormat="false" ht="15" hidden="false" customHeight="false" outlineLevel="0" collapsed="false">
      <c r="U1595" s="81"/>
      <c r="V1595" s="37"/>
      <c r="W1595" s="37"/>
      <c r="X1595" s="37"/>
      <c r="Y1595" s="37"/>
      <c r="Z1595" s="37"/>
      <c r="AA1595" s="82"/>
      <c r="AB1595" s="87"/>
      <c r="AC1595" s="37"/>
      <c r="AD1595" s="37"/>
    </row>
    <row r="1596" customFormat="false" ht="15" hidden="false" customHeight="false" outlineLevel="0" collapsed="false">
      <c r="U1596" s="81"/>
      <c r="V1596" s="37"/>
      <c r="W1596" s="37"/>
      <c r="X1596" s="37"/>
      <c r="Y1596" s="37"/>
      <c r="Z1596" s="37"/>
      <c r="AA1596" s="82"/>
      <c r="AB1596" s="87"/>
      <c r="AC1596" s="37"/>
      <c r="AD1596" s="37"/>
    </row>
    <row r="1597" customFormat="false" ht="15" hidden="false" customHeight="false" outlineLevel="0" collapsed="false">
      <c r="U1597" s="81"/>
      <c r="V1597" s="37"/>
      <c r="W1597" s="37"/>
      <c r="X1597" s="37"/>
      <c r="Y1597" s="37"/>
      <c r="Z1597" s="37"/>
      <c r="AA1597" s="82"/>
      <c r="AB1597" s="87"/>
      <c r="AC1597" s="37"/>
      <c r="AD1597" s="37"/>
    </row>
    <row r="1598" customFormat="false" ht="15" hidden="false" customHeight="false" outlineLevel="0" collapsed="false">
      <c r="U1598" s="81"/>
      <c r="V1598" s="37"/>
      <c r="W1598" s="37"/>
      <c r="X1598" s="37"/>
      <c r="Y1598" s="37"/>
      <c r="Z1598" s="37"/>
      <c r="AA1598" s="82"/>
      <c r="AB1598" s="87"/>
      <c r="AC1598" s="37"/>
      <c r="AD1598" s="37"/>
    </row>
    <row r="1599" customFormat="false" ht="15" hidden="false" customHeight="false" outlineLevel="0" collapsed="false">
      <c r="U1599" s="81"/>
      <c r="V1599" s="37"/>
      <c r="W1599" s="37"/>
      <c r="X1599" s="37"/>
      <c r="Y1599" s="37"/>
      <c r="Z1599" s="37"/>
      <c r="AA1599" s="82"/>
      <c r="AB1599" s="87"/>
      <c r="AC1599" s="37"/>
      <c r="AD1599" s="37"/>
    </row>
    <row r="1600" customFormat="false" ht="15" hidden="false" customHeight="false" outlineLevel="0" collapsed="false">
      <c r="U1600" s="81"/>
      <c r="V1600" s="37"/>
      <c r="W1600" s="37"/>
      <c r="X1600" s="37"/>
      <c r="Y1600" s="37"/>
      <c r="Z1600" s="37"/>
      <c r="AA1600" s="82"/>
      <c r="AB1600" s="87"/>
      <c r="AC1600" s="37"/>
      <c r="AD1600" s="37"/>
    </row>
    <row r="1601" customFormat="false" ht="15" hidden="false" customHeight="false" outlineLevel="0" collapsed="false">
      <c r="U1601" s="81"/>
      <c r="V1601" s="37"/>
      <c r="W1601" s="37"/>
      <c r="X1601" s="37"/>
      <c r="Y1601" s="37"/>
      <c r="Z1601" s="37"/>
      <c r="AA1601" s="82"/>
      <c r="AB1601" s="87"/>
      <c r="AC1601" s="37"/>
      <c r="AD1601" s="37"/>
    </row>
    <row r="1602" customFormat="false" ht="15" hidden="false" customHeight="false" outlineLevel="0" collapsed="false">
      <c r="U1602" s="81"/>
      <c r="V1602" s="37"/>
      <c r="W1602" s="37"/>
      <c r="X1602" s="37"/>
      <c r="Y1602" s="37"/>
      <c r="Z1602" s="37"/>
      <c r="AA1602" s="82"/>
      <c r="AB1602" s="87"/>
      <c r="AC1602" s="37"/>
      <c r="AD1602" s="37"/>
    </row>
    <row r="1603" customFormat="false" ht="15" hidden="false" customHeight="false" outlineLevel="0" collapsed="false">
      <c r="U1603" s="81"/>
      <c r="V1603" s="37"/>
      <c r="W1603" s="37"/>
      <c r="X1603" s="37"/>
      <c r="Y1603" s="37"/>
      <c r="Z1603" s="37"/>
      <c r="AA1603" s="82"/>
      <c r="AB1603" s="87"/>
      <c r="AC1603" s="37"/>
      <c r="AD1603" s="37"/>
    </row>
    <row r="1604" customFormat="false" ht="15" hidden="false" customHeight="false" outlineLevel="0" collapsed="false">
      <c r="U1604" s="81"/>
      <c r="V1604" s="37"/>
      <c r="W1604" s="37"/>
      <c r="X1604" s="37"/>
      <c r="Y1604" s="37"/>
      <c r="Z1604" s="37"/>
      <c r="AA1604" s="82"/>
      <c r="AB1604" s="87"/>
      <c r="AC1604" s="37"/>
      <c r="AD1604" s="37"/>
    </row>
    <row r="1605" customFormat="false" ht="15" hidden="false" customHeight="false" outlineLevel="0" collapsed="false">
      <c r="U1605" s="81"/>
      <c r="V1605" s="37"/>
      <c r="W1605" s="37"/>
      <c r="X1605" s="37"/>
      <c r="Y1605" s="37"/>
      <c r="Z1605" s="37"/>
      <c r="AA1605" s="82"/>
      <c r="AB1605" s="87"/>
      <c r="AC1605" s="37"/>
      <c r="AD1605" s="37"/>
    </row>
    <row r="1606" customFormat="false" ht="15" hidden="false" customHeight="false" outlineLevel="0" collapsed="false">
      <c r="U1606" s="81"/>
      <c r="V1606" s="37"/>
      <c r="W1606" s="37"/>
      <c r="X1606" s="37"/>
      <c r="Y1606" s="37"/>
      <c r="Z1606" s="37"/>
      <c r="AA1606" s="82"/>
      <c r="AB1606" s="87"/>
      <c r="AC1606" s="37"/>
      <c r="AD1606" s="37"/>
    </row>
    <row r="1607" customFormat="false" ht="15" hidden="false" customHeight="false" outlineLevel="0" collapsed="false">
      <c r="U1607" s="81"/>
      <c r="V1607" s="37"/>
      <c r="W1607" s="37"/>
      <c r="X1607" s="37"/>
      <c r="Y1607" s="37"/>
      <c r="Z1607" s="37"/>
      <c r="AA1607" s="82"/>
      <c r="AB1607" s="87"/>
      <c r="AC1607" s="37"/>
      <c r="AD1607" s="37"/>
    </row>
    <row r="1608" customFormat="false" ht="15" hidden="false" customHeight="false" outlineLevel="0" collapsed="false">
      <c r="U1608" s="81"/>
      <c r="V1608" s="37"/>
      <c r="W1608" s="37"/>
      <c r="X1608" s="37"/>
      <c r="Y1608" s="37"/>
      <c r="Z1608" s="37"/>
      <c r="AA1608" s="82"/>
      <c r="AB1608" s="87"/>
      <c r="AC1608" s="37"/>
      <c r="AD1608" s="37"/>
    </row>
    <row r="1609" customFormat="false" ht="15" hidden="false" customHeight="false" outlineLevel="0" collapsed="false">
      <c r="U1609" s="81"/>
      <c r="V1609" s="37"/>
      <c r="W1609" s="37"/>
      <c r="X1609" s="37"/>
      <c r="Y1609" s="37"/>
      <c r="Z1609" s="37"/>
      <c r="AA1609" s="82"/>
      <c r="AB1609" s="87"/>
      <c r="AC1609" s="37"/>
      <c r="AD1609" s="37"/>
    </row>
    <row r="1610" customFormat="false" ht="15" hidden="false" customHeight="false" outlineLevel="0" collapsed="false">
      <c r="U1610" s="81"/>
      <c r="V1610" s="37"/>
      <c r="W1610" s="37"/>
      <c r="X1610" s="37"/>
      <c r="Y1610" s="37"/>
      <c r="Z1610" s="37"/>
      <c r="AA1610" s="82"/>
      <c r="AB1610" s="87"/>
      <c r="AC1610" s="37"/>
      <c r="AD1610" s="37"/>
    </row>
    <row r="1611" customFormat="false" ht="15" hidden="false" customHeight="false" outlineLevel="0" collapsed="false">
      <c r="U1611" s="81"/>
      <c r="V1611" s="37"/>
      <c r="W1611" s="37"/>
      <c r="X1611" s="37"/>
      <c r="Y1611" s="37"/>
      <c r="Z1611" s="37"/>
      <c r="AA1611" s="82"/>
      <c r="AB1611" s="87"/>
      <c r="AC1611" s="37"/>
      <c r="AD1611" s="37"/>
    </row>
    <row r="1612" customFormat="false" ht="15" hidden="false" customHeight="false" outlineLevel="0" collapsed="false">
      <c r="U1612" s="81"/>
      <c r="V1612" s="37"/>
      <c r="W1612" s="37"/>
      <c r="X1612" s="37"/>
      <c r="Y1612" s="37"/>
      <c r="Z1612" s="37"/>
      <c r="AA1612" s="82"/>
      <c r="AB1612" s="87"/>
      <c r="AC1612" s="37"/>
      <c r="AD1612" s="37"/>
    </row>
    <row r="1613" customFormat="false" ht="15" hidden="false" customHeight="false" outlineLevel="0" collapsed="false">
      <c r="U1613" s="81"/>
      <c r="V1613" s="37"/>
      <c r="W1613" s="37"/>
      <c r="X1613" s="37"/>
      <c r="Y1613" s="37"/>
      <c r="Z1613" s="37"/>
      <c r="AA1613" s="82"/>
      <c r="AB1613" s="87"/>
      <c r="AC1613" s="37"/>
      <c r="AD1613" s="37"/>
    </row>
    <row r="1614" customFormat="false" ht="15" hidden="false" customHeight="false" outlineLevel="0" collapsed="false">
      <c r="U1614" s="81"/>
      <c r="V1614" s="37"/>
      <c r="W1614" s="37"/>
      <c r="X1614" s="37"/>
      <c r="Y1614" s="37"/>
      <c r="Z1614" s="37"/>
      <c r="AA1614" s="82"/>
      <c r="AB1614" s="87"/>
      <c r="AC1614" s="37"/>
      <c r="AD1614" s="37"/>
    </row>
    <row r="1615" customFormat="false" ht="15" hidden="false" customHeight="false" outlineLevel="0" collapsed="false">
      <c r="U1615" s="81"/>
      <c r="V1615" s="37"/>
      <c r="W1615" s="37"/>
      <c r="X1615" s="37"/>
      <c r="Y1615" s="37"/>
      <c r="Z1615" s="37"/>
      <c r="AA1615" s="82"/>
      <c r="AB1615" s="87"/>
      <c r="AC1615" s="37"/>
      <c r="AD1615" s="37"/>
    </row>
    <row r="1616" customFormat="false" ht="15" hidden="false" customHeight="false" outlineLevel="0" collapsed="false">
      <c r="U1616" s="81"/>
      <c r="V1616" s="37"/>
      <c r="W1616" s="37"/>
      <c r="X1616" s="37"/>
      <c r="Y1616" s="37"/>
      <c r="Z1616" s="37"/>
      <c r="AA1616" s="82"/>
      <c r="AB1616" s="87"/>
      <c r="AC1616" s="37"/>
      <c r="AD1616" s="37"/>
    </row>
    <row r="1617" customFormat="false" ht="15" hidden="false" customHeight="false" outlineLevel="0" collapsed="false">
      <c r="U1617" s="81"/>
      <c r="V1617" s="37"/>
      <c r="W1617" s="37"/>
      <c r="X1617" s="37"/>
      <c r="Y1617" s="37"/>
      <c r="Z1617" s="37"/>
      <c r="AA1617" s="82"/>
      <c r="AB1617" s="87"/>
      <c r="AC1617" s="37"/>
      <c r="AD1617" s="37"/>
    </row>
    <row r="1618" customFormat="false" ht="15" hidden="false" customHeight="false" outlineLevel="0" collapsed="false">
      <c r="U1618" s="81"/>
      <c r="V1618" s="37"/>
      <c r="W1618" s="37"/>
      <c r="X1618" s="37"/>
      <c r="Y1618" s="37"/>
      <c r="Z1618" s="37"/>
      <c r="AA1618" s="82"/>
      <c r="AB1618" s="87"/>
      <c r="AC1618" s="37"/>
      <c r="AD1618" s="37"/>
    </row>
    <row r="1619" customFormat="false" ht="15" hidden="false" customHeight="false" outlineLevel="0" collapsed="false">
      <c r="U1619" s="81"/>
      <c r="V1619" s="37"/>
      <c r="W1619" s="37"/>
      <c r="X1619" s="37"/>
      <c r="Y1619" s="37"/>
      <c r="Z1619" s="37"/>
      <c r="AA1619" s="82"/>
      <c r="AB1619" s="87"/>
      <c r="AC1619" s="37"/>
      <c r="AD1619" s="37"/>
    </row>
    <row r="1620" customFormat="false" ht="15" hidden="false" customHeight="false" outlineLevel="0" collapsed="false">
      <c r="U1620" s="81"/>
      <c r="V1620" s="37"/>
      <c r="W1620" s="37"/>
      <c r="X1620" s="37"/>
      <c r="Y1620" s="37"/>
      <c r="Z1620" s="37"/>
      <c r="AA1620" s="82"/>
      <c r="AB1620" s="87"/>
      <c r="AC1620" s="37"/>
      <c r="AD1620" s="37"/>
    </row>
    <row r="1621" customFormat="false" ht="15" hidden="false" customHeight="false" outlineLevel="0" collapsed="false">
      <c r="U1621" s="81"/>
      <c r="V1621" s="37"/>
      <c r="W1621" s="37"/>
      <c r="X1621" s="37"/>
      <c r="Y1621" s="37"/>
      <c r="Z1621" s="37"/>
      <c r="AA1621" s="82"/>
      <c r="AB1621" s="87"/>
      <c r="AC1621" s="37"/>
      <c r="AD1621" s="37"/>
    </row>
    <row r="1622" customFormat="false" ht="15" hidden="false" customHeight="false" outlineLevel="0" collapsed="false">
      <c r="U1622" s="81"/>
      <c r="V1622" s="37"/>
      <c r="W1622" s="37"/>
      <c r="X1622" s="37"/>
      <c r="Y1622" s="37"/>
      <c r="Z1622" s="37"/>
      <c r="AA1622" s="82"/>
      <c r="AB1622" s="87"/>
      <c r="AC1622" s="37"/>
      <c r="AD1622" s="37"/>
    </row>
    <row r="1623" customFormat="false" ht="15" hidden="false" customHeight="false" outlineLevel="0" collapsed="false">
      <c r="U1623" s="81"/>
      <c r="V1623" s="37"/>
      <c r="W1623" s="37"/>
      <c r="X1623" s="37"/>
      <c r="Y1623" s="37"/>
      <c r="Z1623" s="37"/>
      <c r="AA1623" s="82"/>
      <c r="AB1623" s="87"/>
      <c r="AC1623" s="37"/>
      <c r="AD1623" s="37"/>
    </row>
    <row r="1624" customFormat="false" ht="15" hidden="false" customHeight="false" outlineLevel="0" collapsed="false">
      <c r="U1624" s="81"/>
      <c r="V1624" s="37"/>
      <c r="W1624" s="37"/>
      <c r="X1624" s="37"/>
      <c r="Y1624" s="37"/>
      <c r="Z1624" s="37"/>
      <c r="AA1624" s="82"/>
      <c r="AB1624" s="87"/>
      <c r="AC1624" s="37"/>
      <c r="AD1624" s="37"/>
    </row>
    <row r="1625" customFormat="false" ht="15" hidden="false" customHeight="false" outlineLevel="0" collapsed="false">
      <c r="U1625" s="81"/>
      <c r="V1625" s="37"/>
      <c r="W1625" s="37"/>
      <c r="X1625" s="37"/>
      <c r="Y1625" s="37"/>
      <c r="Z1625" s="37"/>
      <c r="AA1625" s="82"/>
      <c r="AB1625" s="87"/>
      <c r="AC1625" s="37"/>
      <c r="AD1625" s="37"/>
    </row>
    <row r="1626" customFormat="false" ht="15" hidden="false" customHeight="false" outlineLevel="0" collapsed="false">
      <c r="U1626" s="81"/>
      <c r="V1626" s="37"/>
      <c r="W1626" s="37"/>
      <c r="X1626" s="37"/>
      <c r="Y1626" s="37"/>
      <c r="Z1626" s="37"/>
      <c r="AA1626" s="82"/>
      <c r="AB1626" s="87"/>
      <c r="AC1626" s="37"/>
      <c r="AD1626" s="37"/>
    </row>
    <row r="1627" customFormat="false" ht="15" hidden="false" customHeight="false" outlineLevel="0" collapsed="false">
      <c r="U1627" s="81"/>
      <c r="V1627" s="37"/>
      <c r="W1627" s="37"/>
      <c r="X1627" s="37"/>
      <c r="Y1627" s="37"/>
      <c r="Z1627" s="37"/>
      <c r="AA1627" s="82"/>
      <c r="AB1627" s="87"/>
      <c r="AC1627" s="37"/>
      <c r="AD1627" s="37"/>
    </row>
    <row r="1628" customFormat="false" ht="15" hidden="false" customHeight="false" outlineLevel="0" collapsed="false">
      <c r="U1628" s="81"/>
      <c r="V1628" s="37"/>
      <c r="W1628" s="37"/>
      <c r="X1628" s="37"/>
      <c r="Y1628" s="37"/>
      <c r="Z1628" s="37"/>
      <c r="AA1628" s="82"/>
      <c r="AB1628" s="87"/>
      <c r="AC1628" s="37"/>
      <c r="AD1628" s="37"/>
    </row>
    <row r="1629" customFormat="false" ht="15" hidden="false" customHeight="false" outlineLevel="0" collapsed="false">
      <c r="U1629" s="81"/>
      <c r="V1629" s="37"/>
      <c r="W1629" s="37"/>
      <c r="X1629" s="37"/>
      <c r="Y1629" s="37"/>
      <c r="Z1629" s="37"/>
      <c r="AA1629" s="82"/>
      <c r="AB1629" s="87"/>
      <c r="AC1629" s="37"/>
      <c r="AD1629" s="37"/>
    </row>
    <row r="1630" customFormat="false" ht="15" hidden="false" customHeight="false" outlineLevel="0" collapsed="false">
      <c r="U1630" s="81"/>
      <c r="V1630" s="37"/>
      <c r="W1630" s="37"/>
      <c r="X1630" s="37"/>
      <c r="Y1630" s="37"/>
      <c r="Z1630" s="37"/>
      <c r="AA1630" s="82"/>
      <c r="AB1630" s="87"/>
      <c r="AC1630" s="37"/>
      <c r="AD1630" s="37"/>
    </row>
    <row r="1631" customFormat="false" ht="15" hidden="false" customHeight="false" outlineLevel="0" collapsed="false">
      <c r="U1631" s="81"/>
      <c r="V1631" s="37"/>
      <c r="W1631" s="37"/>
      <c r="X1631" s="37"/>
      <c r="Y1631" s="37"/>
      <c r="Z1631" s="37"/>
      <c r="AA1631" s="82"/>
      <c r="AB1631" s="87"/>
      <c r="AC1631" s="37"/>
      <c r="AD1631" s="37"/>
    </row>
    <row r="1632" customFormat="false" ht="15" hidden="false" customHeight="false" outlineLevel="0" collapsed="false">
      <c r="U1632" s="81"/>
      <c r="V1632" s="37"/>
      <c r="W1632" s="37"/>
      <c r="X1632" s="37"/>
      <c r="Y1632" s="37"/>
      <c r="Z1632" s="37"/>
      <c r="AA1632" s="82"/>
      <c r="AB1632" s="87"/>
      <c r="AC1632" s="37"/>
      <c r="AD1632" s="37"/>
    </row>
    <row r="1633" customFormat="false" ht="15" hidden="false" customHeight="false" outlineLevel="0" collapsed="false">
      <c r="U1633" s="81"/>
      <c r="V1633" s="37"/>
      <c r="W1633" s="37"/>
      <c r="X1633" s="37"/>
      <c r="Y1633" s="37"/>
      <c r="Z1633" s="37"/>
      <c r="AA1633" s="82"/>
      <c r="AB1633" s="87"/>
      <c r="AC1633" s="37"/>
      <c r="AD1633" s="37"/>
    </row>
    <row r="1634" customFormat="false" ht="15" hidden="false" customHeight="false" outlineLevel="0" collapsed="false">
      <c r="U1634" s="81"/>
      <c r="V1634" s="37"/>
      <c r="W1634" s="37"/>
      <c r="X1634" s="37"/>
      <c r="Y1634" s="37"/>
      <c r="Z1634" s="37"/>
      <c r="AA1634" s="82"/>
      <c r="AB1634" s="87"/>
      <c r="AC1634" s="37"/>
      <c r="AD1634" s="37"/>
    </row>
    <row r="1635" customFormat="false" ht="15" hidden="false" customHeight="false" outlineLevel="0" collapsed="false">
      <c r="U1635" s="81"/>
      <c r="V1635" s="37"/>
      <c r="W1635" s="37"/>
      <c r="X1635" s="37"/>
      <c r="Y1635" s="37"/>
      <c r="Z1635" s="37"/>
      <c r="AA1635" s="82"/>
      <c r="AB1635" s="87"/>
      <c r="AC1635" s="37"/>
      <c r="AD1635" s="37"/>
    </row>
    <row r="1636" customFormat="false" ht="15" hidden="false" customHeight="false" outlineLevel="0" collapsed="false">
      <c r="U1636" s="81"/>
      <c r="V1636" s="37"/>
      <c r="W1636" s="37"/>
      <c r="X1636" s="37"/>
      <c r="Y1636" s="37"/>
      <c r="Z1636" s="37"/>
      <c r="AA1636" s="82"/>
      <c r="AB1636" s="87"/>
      <c r="AC1636" s="37"/>
      <c r="AD1636" s="37"/>
    </row>
    <row r="1637" customFormat="false" ht="15" hidden="false" customHeight="false" outlineLevel="0" collapsed="false">
      <c r="U1637" s="81"/>
      <c r="V1637" s="37"/>
      <c r="W1637" s="37"/>
      <c r="X1637" s="37"/>
      <c r="Y1637" s="37"/>
      <c r="Z1637" s="37"/>
      <c r="AA1637" s="82"/>
      <c r="AB1637" s="87"/>
      <c r="AC1637" s="37"/>
      <c r="AD1637" s="37"/>
    </row>
    <row r="1638" customFormat="false" ht="15" hidden="false" customHeight="false" outlineLevel="0" collapsed="false">
      <c r="U1638" s="81"/>
      <c r="V1638" s="37"/>
      <c r="W1638" s="37"/>
      <c r="X1638" s="37"/>
      <c r="Y1638" s="37"/>
      <c r="Z1638" s="37"/>
      <c r="AA1638" s="82"/>
      <c r="AB1638" s="87"/>
      <c r="AC1638" s="37"/>
      <c r="AD1638" s="37"/>
    </row>
    <row r="1639" customFormat="false" ht="15" hidden="false" customHeight="false" outlineLevel="0" collapsed="false">
      <c r="U1639" s="81"/>
      <c r="V1639" s="37"/>
      <c r="W1639" s="37"/>
      <c r="X1639" s="37"/>
      <c r="Y1639" s="37"/>
      <c r="Z1639" s="37"/>
      <c r="AA1639" s="82"/>
      <c r="AB1639" s="87"/>
      <c r="AC1639" s="37"/>
      <c r="AD1639" s="37"/>
    </row>
    <row r="1640" customFormat="false" ht="15" hidden="false" customHeight="false" outlineLevel="0" collapsed="false">
      <c r="U1640" s="81"/>
      <c r="V1640" s="37"/>
      <c r="W1640" s="37"/>
      <c r="X1640" s="37"/>
      <c r="Y1640" s="37"/>
      <c r="Z1640" s="37"/>
      <c r="AA1640" s="82"/>
      <c r="AB1640" s="87"/>
      <c r="AC1640" s="37"/>
      <c r="AD1640" s="37"/>
    </row>
    <row r="1641" customFormat="false" ht="15" hidden="false" customHeight="false" outlineLevel="0" collapsed="false">
      <c r="U1641" s="81"/>
      <c r="V1641" s="37"/>
      <c r="W1641" s="37"/>
      <c r="X1641" s="37"/>
      <c r="Y1641" s="37"/>
      <c r="Z1641" s="37"/>
      <c r="AA1641" s="82"/>
      <c r="AB1641" s="87"/>
      <c r="AC1641" s="37"/>
      <c r="AD1641" s="37"/>
    </row>
    <row r="1642" customFormat="false" ht="15" hidden="false" customHeight="false" outlineLevel="0" collapsed="false">
      <c r="U1642" s="81"/>
      <c r="V1642" s="37"/>
      <c r="W1642" s="37"/>
      <c r="X1642" s="37"/>
      <c r="Y1642" s="37"/>
      <c r="Z1642" s="37"/>
      <c r="AA1642" s="82"/>
      <c r="AB1642" s="87"/>
      <c r="AC1642" s="37"/>
      <c r="AD1642" s="37"/>
    </row>
    <row r="1643" customFormat="false" ht="15" hidden="false" customHeight="false" outlineLevel="0" collapsed="false">
      <c r="U1643" s="81"/>
      <c r="V1643" s="37"/>
      <c r="W1643" s="37"/>
      <c r="X1643" s="37"/>
      <c r="Y1643" s="37"/>
      <c r="Z1643" s="37"/>
      <c r="AA1643" s="82"/>
      <c r="AB1643" s="87"/>
      <c r="AC1643" s="37"/>
      <c r="AD1643" s="37"/>
    </row>
    <row r="1644" customFormat="false" ht="15" hidden="false" customHeight="false" outlineLevel="0" collapsed="false">
      <c r="U1644" s="81"/>
      <c r="V1644" s="37"/>
      <c r="W1644" s="37"/>
      <c r="X1644" s="37"/>
      <c r="Y1644" s="37"/>
      <c r="Z1644" s="37"/>
      <c r="AA1644" s="82"/>
      <c r="AB1644" s="87"/>
      <c r="AC1644" s="37"/>
      <c r="AD1644" s="37"/>
    </row>
    <row r="1645" customFormat="false" ht="15" hidden="false" customHeight="false" outlineLevel="0" collapsed="false">
      <c r="U1645" s="81"/>
      <c r="V1645" s="37"/>
      <c r="W1645" s="37"/>
      <c r="X1645" s="37"/>
      <c r="Y1645" s="37"/>
      <c r="Z1645" s="37"/>
      <c r="AA1645" s="82"/>
      <c r="AB1645" s="87"/>
      <c r="AC1645" s="37"/>
      <c r="AD1645" s="37"/>
    </row>
    <row r="1646" customFormat="false" ht="15" hidden="false" customHeight="false" outlineLevel="0" collapsed="false">
      <c r="U1646" s="81"/>
      <c r="V1646" s="37"/>
      <c r="W1646" s="37"/>
      <c r="X1646" s="37"/>
      <c r="Y1646" s="37"/>
      <c r="Z1646" s="37"/>
      <c r="AA1646" s="82"/>
      <c r="AB1646" s="87"/>
      <c r="AC1646" s="37"/>
      <c r="AD1646" s="37"/>
    </row>
    <row r="1647" customFormat="false" ht="15" hidden="false" customHeight="false" outlineLevel="0" collapsed="false">
      <c r="U1647" s="81"/>
      <c r="V1647" s="37"/>
      <c r="W1647" s="37"/>
      <c r="X1647" s="37"/>
      <c r="Y1647" s="37"/>
      <c r="Z1647" s="37"/>
      <c r="AA1647" s="82"/>
      <c r="AB1647" s="87"/>
      <c r="AC1647" s="37"/>
      <c r="AD1647" s="37"/>
    </row>
    <row r="1648" customFormat="false" ht="15" hidden="false" customHeight="false" outlineLevel="0" collapsed="false">
      <c r="U1648" s="81"/>
      <c r="V1648" s="37"/>
      <c r="W1648" s="37"/>
      <c r="X1648" s="37"/>
      <c r="Y1648" s="37"/>
      <c r="Z1648" s="37"/>
      <c r="AA1648" s="82"/>
      <c r="AB1648" s="87"/>
      <c r="AC1648" s="37"/>
      <c r="AD1648" s="37"/>
    </row>
    <row r="1649" customFormat="false" ht="15" hidden="false" customHeight="false" outlineLevel="0" collapsed="false">
      <c r="U1649" s="81"/>
      <c r="V1649" s="37"/>
      <c r="W1649" s="37"/>
      <c r="X1649" s="37"/>
      <c r="Y1649" s="37"/>
      <c r="Z1649" s="37"/>
      <c r="AA1649" s="82"/>
      <c r="AB1649" s="87"/>
      <c r="AC1649" s="37"/>
      <c r="AD1649" s="37"/>
    </row>
    <row r="1650" customFormat="false" ht="15" hidden="false" customHeight="false" outlineLevel="0" collapsed="false">
      <c r="U1650" s="81"/>
      <c r="V1650" s="37"/>
      <c r="W1650" s="37"/>
      <c r="X1650" s="37"/>
      <c r="Y1650" s="37"/>
      <c r="Z1650" s="37"/>
      <c r="AA1650" s="82"/>
      <c r="AB1650" s="87"/>
      <c r="AC1650" s="37"/>
      <c r="AD1650" s="37"/>
    </row>
    <row r="1651" customFormat="false" ht="15" hidden="false" customHeight="false" outlineLevel="0" collapsed="false">
      <c r="U1651" s="81"/>
      <c r="V1651" s="37"/>
      <c r="W1651" s="37"/>
      <c r="X1651" s="37"/>
      <c r="Y1651" s="37"/>
      <c r="Z1651" s="37"/>
      <c r="AA1651" s="82"/>
      <c r="AB1651" s="87"/>
      <c r="AC1651" s="37"/>
      <c r="AD1651" s="37"/>
    </row>
    <row r="1652" customFormat="false" ht="15" hidden="false" customHeight="false" outlineLevel="0" collapsed="false">
      <c r="U1652" s="81"/>
      <c r="V1652" s="37"/>
      <c r="W1652" s="37"/>
      <c r="X1652" s="37"/>
      <c r="Y1652" s="37"/>
      <c r="Z1652" s="37"/>
      <c r="AA1652" s="82"/>
      <c r="AB1652" s="87"/>
      <c r="AC1652" s="37"/>
      <c r="AD1652" s="37"/>
    </row>
    <row r="1653" customFormat="false" ht="15" hidden="false" customHeight="false" outlineLevel="0" collapsed="false">
      <c r="U1653" s="81"/>
      <c r="V1653" s="37"/>
      <c r="W1653" s="37"/>
      <c r="X1653" s="37"/>
      <c r="Y1653" s="37"/>
      <c r="Z1653" s="37"/>
      <c r="AA1653" s="82"/>
      <c r="AB1653" s="87"/>
      <c r="AC1653" s="37"/>
      <c r="AD1653" s="37"/>
    </row>
    <row r="1654" customFormat="false" ht="15" hidden="false" customHeight="false" outlineLevel="0" collapsed="false">
      <c r="U1654" s="81"/>
      <c r="V1654" s="37"/>
      <c r="W1654" s="37"/>
      <c r="X1654" s="37"/>
      <c r="Y1654" s="37"/>
      <c r="Z1654" s="37"/>
      <c r="AA1654" s="82"/>
      <c r="AB1654" s="87"/>
      <c r="AC1654" s="37"/>
      <c r="AD1654" s="37"/>
    </row>
    <row r="1655" customFormat="false" ht="15" hidden="false" customHeight="false" outlineLevel="0" collapsed="false">
      <c r="U1655" s="81"/>
      <c r="V1655" s="37"/>
      <c r="W1655" s="37"/>
      <c r="X1655" s="37"/>
      <c r="Y1655" s="37"/>
      <c r="Z1655" s="37"/>
      <c r="AA1655" s="82"/>
      <c r="AB1655" s="87"/>
      <c r="AC1655" s="37"/>
      <c r="AD1655" s="37"/>
    </row>
    <row r="1656" customFormat="false" ht="15" hidden="false" customHeight="false" outlineLevel="0" collapsed="false">
      <c r="U1656" s="81"/>
      <c r="V1656" s="37"/>
      <c r="W1656" s="37"/>
      <c r="X1656" s="37"/>
      <c r="Y1656" s="37"/>
      <c r="Z1656" s="37"/>
      <c r="AA1656" s="82"/>
      <c r="AB1656" s="87"/>
      <c r="AC1656" s="37"/>
      <c r="AD1656" s="37"/>
    </row>
    <row r="1657" customFormat="false" ht="15" hidden="false" customHeight="false" outlineLevel="0" collapsed="false">
      <c r="U1657" s="81"/>
      <c r="V1657" s="37"/>
      <c r="W1657" s="37"/>
      <c r="X1657" s="37"/>
      <c r="Y1657" s="37"/>
      <c r="Z1657" s="37"/>
      <c r="AA1657" s="82"/>
      <c r="AB1657" s="87"/>
      <c r="AC1657" s="37"/>
      <c r="AD1657" s="37"/>
    </row>
    <row r="1658" customFormat="false" ht="15" hidden="false" customHeight="false" outlineLevel="0" collapsed="false">
      <c r="U1658" s="81"/>
      <c r="V1658" s="37"/>
      <c r="W1658" s="37"/>
      <c r="X1658" s="37"/>
      <c r="Y1658" s="37"/>
      <c r="Z1658" s="37"/>
      <c r="AA1658" s="82"/>
      <c r="AB1658" s="87"/>
      <c r="AC1658" s="37"/>
      <c r="AD1658" s="37"/>
    </row>
    <row r="1659" customFormat="false" ht="15" hidden="false" customHeight="false" outlineLevel="0" collapsed="false">
      <c r="U1659" s="81"/>
      <c r="V1659" s="37"/>
      <c r="W1659" s="37"/>
      <c r="X1659" s="37"/>
      <c r="Y1659" s="37"/>
      <c r="Z1659" s="37"/>
      <c r="AA1659" s="82"/>
      <c r="AB1659" s="87"/>
      <c r="AC1659" s="37"/>
      <c r="AD1659" s="37"/>
    </row>
    <row r="1660" customFormat="false" ht="15" hidden="false" customHeight="false" outlineLevel="0" collapsed="false">
      <c r="U1660" s="81"/>
      <c r="V1660" s="37"/>
      <c r="W1660" s="37"/>
      <c r="X1660" s="37"/>
      <c r="Y1660" s="37"/>
      <c r="Z1660" s="37"/>
      <c r="AA1660" s="82"/>
      <c r="AB1660" s="87"/>
      <c r="AC1660" s="37"/>
      <c r="AD1660" s="37"/>
    </row>
    <row r="1661" customFormat="false" ht="15" hidden="false" customHeight="false" outlineLevel="0" collapsed="false">
      <c r="U1661" s="81"/>
      <c r="V1661" s="37"/>
      <c r="W1661" s="37"/>
      <c r="X1661" s="37"/>
      <c r="Y1661" s="37"/>
      <c r="Z1661" s="37"/>
      <c r="AA1661" s="82"/>
      <c r="AB1661" s="87"/>
      <c r="AC1661" s="37"/>
      <c r="AD1661" s="37"/>
    </row>
    <row r="1662" customFormat="false" ht="15" hidden="false" customHeight="false" outlineLevel="0" collapsed="false">
      <c r="U1662" s="81"/>
      <c r="V1662" s="37"/>
      <c r="W1662" s="37"/>
      <c r="X1662" s="37"/>
      <c r="Y1662" s="37"/>
      <c r="Z1662" s="37"/>
      <c r="AA1662" s="82"/>
      <c r="AB1662" s="87"/>
      <c r="AC1662" s="37"/>
      <c r="AD1662" s="37"/>
    </row>
    <row r="1663" customFormat="false" ht="15" hidden="false" customHeight="false" outlineLevel="0" collapsed="false">
      <c r="U1663" s="81"/>
      <c r="V1663" s="37"/>
      <c r="W1663" s="37"/>
      <c r="X1663" s="37"/>
      <c r="Y1663" s="37"/>
      <c r="Z1663" s="37"/>
      <c r="AA1663" s="82"/>
      <c r="AB1663" s="87"/>
      <c r="AC1663" s="37"/>
      <c r="AD1663" s="37"/>
    </row>
    <row r="1664" customFormat="false" ht="15" hidden="false" customHeight="false" outlineLevel="0" collapsed="false">
      <c r="U1664" s="81"/>
      <c r="V1664" s="37"/>
      <c r="W1664" s="37"/>
      <c r="X1664" s="37"/>
      <c r="Y1664" s="37"/>
      <c r="Z1664" s="37"/>
      <c r="AA1664" s="82"/>
      <c r="AB1664" s="87"/>
      <c r="AC1664" s="37"/>
      <c r="AD1664" s="37"/>
    </row>
    <row r="1665" customFormat="false" ht="15" hidden="false" customHeight="false" outlineLevel="0" collapsed="false">
      <c r="U1665" s="81"/>
      <c r="V1665" s="37"/>
      <c r="W1665" s="37"/>
      <c r="X1665" s="37"/>
      <c r="Y1665" s="37"/>
      <c r="Z1665" s="37"/>
      <c r="AA1665" s="82"/>
      <c r="AB1665" s="87"/>
      <c r="AC1665" s="37"/>
      <c r="AD1665" s="37"/>
    </row>
    <row r="1666" customFormat="false" ht="15" hidden="false" customHeight="false" outlineLevel="0" collapsed="false">
      <c r="U1666" s="81"/>
      <c r="V1666" s="37"/>
      <c r="W1666" s="37"/>
      <c r="X1666" s="37"/>
      <c r="Y1666" s="37"/>
      <c r="Z1666" s="37"/>
      <c r="AA1666" s="82"/>
      <c r="AB1666" s="87"/>
      <c r="AC1666" s="37"/>
      <c r="AD1666" s="37"/>
    </row>
    <row r="1667" customFormat="false" ht="15" hidden="false" customHeight="false" outlineLevel="0" collapsed="false">
      <c r="U1667" s="81"/>
      <c r="V1667" s="37"/>
      <c r="W1667" s="37"/>
      <c r="X1667" s="37"/>
      <c r="Y1667" s="37"/>
      <c r="Z1667" s="37"/>
      <c r="AA1667" s="82"/>
      <c r="AB1667" s="87"/>
      <c r="AC1667" s="37"/>
      <c r="AD1667" s="37"/>
    </row>
    <row r="1668" customFormat="false" ht="15" hidden="false" customHeight="false" outlineLevel="0" collapsed="false">
      <c r="U1668" s="81"/>
      <c r="V1668" s="37"/>
      <c r="W1668" s="37"/>
      <c r="X1668" s="37"/>
      <c r="Y1668" s="37"/>
      <c r="Z1668" s="37"/>
      <c r="AA1668" s="82"/>
      <c r="AB1668" s="87"/>
      <c r="AC1668" s="37"/>
      <c r="AD1668" s="37"/>
    </row>
    <row r="1669" customFormat="false" ht="15" hidden="false" customHeight="false" outlineLevel="0" collapsed="false">
      <c r="U1669" s="81"/>
      <c r="V1669" s="37"/>
      <c r="W1669" s="37"/>
      <c r="X1669" s="37"/>
      <c r="Y1669" s="37"/>
      <c r="Z1669" s="37"/>
      <c r="AA1669" s="82"/>
      <c r="AB1669" s="87"/>
      <c r="AC1669" s="37"/>
      <c r="AD1669" s="37"/>
    </row>
    <row r="1670" customFormat="false" ht="15" hidden="false" customHeight="false" outlineLevel="0" collapsed="false">
      <c r="U1670" s="81"/>
      <c r="V1670" s="37"/>
      <c r="W1670" s="37"/>
      <c r="X1670" s="37"/>
      <c r="Y1670" s="37"/>
      <c r="Z1670" s="37"/>
      <c r="AA1670" s="82"/>
      <c r="AB1670" s="87"/>
      <c r="AC1670" s="37"/>
      <c r="AD1670" s="37"/>
    </row>
    <row r="1671" customFormat="false" ht="15" hidden="false" customHeight="false" outlineLevel="0" collapsed="false">
      <c r="U1671" s="81"/>
      <c r="V1671" s="37"/>
      <c r="W1671" s="37"/>
      <c r="X1671" s="37"/>
      <c r="Y1671" s="37"/>
      <c r="Z1671" s="37"/>
      <c r="AA1671" s="82"/>
      <c r="AB1671" s="87"/>
      <c r="AC1671" s="37"/>
      <c r="AD1671" s="37"/>
    </row>
    <row r="1672" customFormat="false" ht="15" hidden="false" customHeight="false" outlineLevel="0" collapsed="false">
      <c r="U1672" s="81"/>
      <c r="V1672" s="37"/>
      <c r="W1672" s="37"/>
      <c r="X1672" s="37"/>
      <c r="Y1672" s="37"/>
      <c r="Z1672" s="37"/>
      <c r="AA1672" s="82"/>
      <c r="AB1672" s="87"/>
      <c r="AC1672" s="37"/>
      <c r="AD1672" s="37"/>
    </row>
    <row r="1673" customFormat="false" ht="15" hidden="false" customHeight="false" outlineLevel="0" collapsed="false">
      <c r="U1673" s="81"/>
      <c r="V1673" s="37"/>
      <c r="W1673" s="37"/>
      <c r="X1673" s="37"/>
      <c r="Y1673" s="37"/>
      <c r="Z1673" s="37"/>
      <c r="AA1673" s="82"/>
      <c r="AB1673" s="87"/>
      <c r="AC1673" s="37"/>
      <c r="AD1673" s="37"/>
    </row>
    <row r="1674" customFormat="false" ht="15" hidden="false" customHeight="false" outlineLevel="0" collapsed="false">
      <c r="U1674" s="81"/>
      <c r="V1674" s="37"/>
      <c r="W1674" s="37"/>
      <c r="X1674" s="37"/>
      <c r="Y1674" s="37"/>
      <c r="Z1674" s="37"/>
      <c r="AA1674" s="82"/>
      <c r="AB1674" s="87"/>
      <c r="AC1674" s="37"/>
      <c r="AD1674" s="37"/>
    </row>
    <row r="1675" customFormat="false" ht="15" hidden="false" customHeight="false" outlineLevel="0" collapsed="false">
      <c r="U1675" s="81"/>
      <c r="V1675" s="37"/>
      <c r="W1675" s="37"/>
      <c r="X1675" s="37"/>
      <c r="Y1675" s="37"/>
      <c r="Z1675" s="37"/>
      <c r="AA1675" s="82"/>
      <c r="AB1675" s="87"/>
      <c r="AC1675" s="37"/>
      <c r="AD1675" s="37"/>
    </row>
    <row r="1676" customFormat="false" ht="15" hidden="false" customHeight="false" outlineLevel="0" collapsed="false">
      <c r="U1676" s="81"/>
      <c r="V1676" s="37"/>
      <c r="W1676" s="37"/>
      <c r="X1676" s="37"/>
      <c r="Y1676" s="37"/>
      <c r="Z1676" s="37"/>
      <c r="AA1676" s="82"/>
      <c r="AB1676" s="87"/>
      <c r="AC1676" s="37"/>
      <c r="AD1676" s="37"/>
    </row>
    <row r="1677" customFormat="false" ht="15" hidden="false" customHeight="false" outlineLevel="0" collapsed="false">
      <c r="U1677" s="81"/>
      <c r="V1677" s="37"/>
      <c r="W1677" s="37"/>
      <c r="X1677" s="37"/>
      <c r="Y1677" s="37"/>
      <c r="Z1677" s="37"/>
      <c r="AA1677" s="82"/>
      <c r="AB1677" s="87"/>
      <c r="AC1677" s="37"/>
      <c r="AD1677" s="37"/>
    </row>
    <row r="1678" customFormat="false" ht="15" hidden="false" customHeight="false" outlineLevel="0" collapsed="false">
      <c r="U1678" s="81"/>
      <c r="V1678" s="37"/>
      <c r="W1678" s="37"/>
      <c r="X1678" s="37"/>
      <c r="Y1678" s="37"/>
      <c r="Z1678" s="37"/>
      <c r="AA1678" s="82"/>
      <c r="AB1678" s="87"/>
      <c r="AC1678" s="37"/>
      <c r="AD1678" s="37"/>
    </row>
    <row r="1679" customFormat="false" ht="15" hidden="false" customHeight="false" outlineLevel="0" collapsed="false">
      <c r="U1679" s="81"/>
      <c r="V1679" s="37"/>
      <c r="W1679" s="37"/>
      <c r="X1679" s="37"/>
      <c r="Y1679" s="37"/>
      <c r="Z1679" s="37"/>
      <c r="AA1679" s="82"/>
      <c r="AB1679" s="87"/>
      <c r="AC1679" s="37"/>
      <c r="AD1679" s="37"/>
    </row>
    <row r="1680" customFormat="false" ht="15" hidden="false" customHeight="false" outlineLevel="0" collapsed="false">
      <c r="U1680" s="81"/>
      <c r="V1680" s="37"/>
      <c r="W1680" s="37"/>
      <c r="X1680" s="37"/>
      <c r="Y1680" s="37"/>
      <c r="Z1680" s="37"/>
      <c r="AA1680" s="82"/>
      <c r="AB1680" s="87"/>
      <c r="AC1680" s="37"/>
      <c r="AD1680" s="37"/>
    </row>
    <row r="1681" customFormat="false" ht="15" hidden="false" customHeight="false" outlineLevel="0" collapsed="false">
      <c r="U1681" s="81"/>
      <c r="V1681" s="37"/>
      <c r="W1681" s="37"/>
      <c r="X1681" s="37"/>
      <c r="Y1681" s="37"/>
      <c r="Z1681" s="37"/>
      <c r="AA1681" s="82"/>
      <c r="AB1681" s="87"/>
      <c r="AC1681" s="37"/>
      <c r="AD1681" s="37"/>
    </row>
    <row r="1682" customFormat="false" ht="15" hidden="false" customHeight="false" outlineLevel="0" collapsed="false">
      <c r="U1682" s="81"/>
      <c r="V1682" s="37"/>
      <c r="W1682" s="37"/>
      <c r="X1682" s="37"/>
      <c r="Y1682" s="37"/>
      <c r="Z1682" s="37"/>
      <c r="AA1682" s="82"/>
      <c r="AB1682" s="87"/>
      <c r="AC1682" s="37"/>
      <c r="AD1682" s="37"/>
    </row>
    <row r="1683" customFormat="false" ht="15" hidden="false" customHeight="false" outlineLevel="0" collapsed="false">
      <c r="U1683" s="81"/>
      <c r="V1683" s="37"/>
      <c r="W1683" s="37"/>
      <c r="X1683" s="37"/>
      <c r="Y1683" s="37"/>
      <c r="Z1683" s="37"/>
      <c r="AA1683" s="82"/>
      <c r="AB1683" s="87"/>
      <c r="AC1683" s="37"/>
      <c r="AD1683" s="37"/>
    </row>
    <row r="1684" customFormat="false" ht="15" hidden="false" customHeight="false" outlineLevel="0" collapsed="false">
      <c r="U1684" s="81"/>
      <c r="V1684" s="37"/>
      <c r="W1684" s="37"/>
      <c r="X1684" s="37"/>
      <c r="Y1684" s="37"/>
      <c r="Z1684" s="37"/>
      <c r="AA1684" s="82"/>
      <c r="AB1684" s="87"/>
      <c r="AC1684" s="37"/>
      <c r="AD1684" s="37"/>
    </row>
    <row r="1685" customFormat="false" ht="15" hidden="false" customHeight="false" outlineLevel="0" collapsed="false">
      <c r="U1685" s="81"/>
      <c r="V1685" s="37"/>
      <c r="W1685" s="37"/>
      <c r="X1685" s="37"/>
      <c r="Y1685" s="37"/>
      <c r="Z1685" s="37"/>
      <c r="AA1685" s="82"/>
      <c r="AB1685" s="87"/>
      <c r="AC1685" s="37"/>
      <c r="AD1685" s="37"/>
    </row>
    <row r="1686" customFormat="false" ht="15" hidden="false" customHeight="false" outlineLevel="0" collapsed="false">
      <c r="U1686" s="81"/>
      <c r="V1686" s="37"/>
      <c r="W1686" s="37"/>
      <c r="X1686" s="37"/>
      <c r="Y1686" s="37"/>
      <c r="Z1686" s="37"/>
      <c r="AA1686" s="82"/>
      <c r="AB1686" s="87"/>
      <c r="AC1686" s="37"/>
      <c r="AD1686" s="37"/>
    </row>
    <row r="1687" customFormat="false" ht="15" hidden="false" customHeight="false" outlineLevel="0" collapsed="false">
      <c r="U1687" s="81"/>
      <c r="V1687" s="37"/>
      <c r="W1687" s="37"/>
      <c r="X1687" s="37"/>
      <c r="Y1687" s="37"/>
      <c r="Z1687" s="37"/>
      <c r="AA1687" s="82"/>
      <c r="AB1687" s="87"/>
      <c r="AC1687" s="37"/>
      <c r="AD1687" s="37"/>
    </row>
    <row r="1688" customFormat="false" ht="15" hidden="false" customHeight="false" outlineLevel="0" collapsed="false">
      <c r="U1688" s="81"/>
      <c r="V1688" s="37"/>
      <c r="W1688" s="37"/>
      <c r="X1688" s="37"/>
      <c r="Y1688" s="37"/>
      <c r="Z1688" s="37"/>
      <c r="AA1688" s="82"/>
      <c r="AB1688" s="87"/>
      <c r="AC1688" s="37"/>
      <c r="AD1688" s="37"/>
    </row>
    <row r="1689" customFormat="false" ht="15" hidden="false" customHeight="false" outlineLevel="0" collapsed="false">
      <c r="U1689" s="81"/>
      <c r="V1689" s="37"/>
      <c r="W1689" s="37"/>
      <c r="X1689" s="37"/>
      <c r="Y1689" s="37"/>
      <c r="Z1689" s="37"/>
      <c r="AA1689" s="82"/>
      <c r="AB1689" s="87"/>
      <c r="AC1689" s="37"/>
      <c r="AD1689" s="37"/>
    </row>
    <row r="1690" customFormat="false" ht="15" hidden="false" customHeight="false" outlineLevel="0" collapsed="false">
      <c r="U1690" s="81"/>
      <c r="V1690" s="37"/>
      <c r="W1690" s="37"/>
      <c r="X1690" s="37"/>
      <c r="Y1690" s="37"/>
      <c r="Z1690" s="37"/>
      <c r="AA1690" s="82"/>
      <c r="AB1690" s="87"/>
      <c r="AC1690" s="37"/>
      <c r="AD1690" s="37"/>
    </row>
    <row r="1691" customFormat="false" ht="15" hidden="false" customHeight="false" outlineLevel="0" collapsed="false">
      <c r="U1691" s="81"/>
      <c r="V1691" s="37"/>
      <c r="W1691" s="37"/>
      <c r="X1691" s="37"/>
      <c r="Y1691" s="37"/>
      <c r="Z1691" s="37"/>
      <c r="AA1691" s="82"/>
      <c r="AB1691" s="87"/>
      <c r="AC1691" s="37"/>
      <c r="AD1691" s="37"/>
    </row>
    <row r="1692" customFormat="false" ht="15" hidden="false" customHeight="false" outlineLevel="0" collapsed="false">
      <c r="U1692" s="81"/>
      <c r="V1692" s="37"/>
      <c r="W1692" s="37"/>
      <c r="X1692" s="37"/>
      <c r="Y1692" s="37"/>
      <c r="Z1692" s="37"/>
      <c r="AA1692" s="82"/>
      <c r="AB1692" s="87"/>
      <c r="AC1692" s="37"/>
      <c r="AD1692" s="37"/>
    </row>
    <row r="1693" customFormat="false" ht="15" hidden="false" customHeight="false" outlineLevel="0" collapsed="false">
      <c r="U1693" s="81"/>
      <c r="V1693" s="37"/>
      <c r="W1693" s="37"/>
      <c r="X1693" s="37"/>
      <c r="Y1693" s="37"/>
      <c r="Z1693" s="37"/>
      <c r="AA1693" s="82"/>
      <c r="AB1693" s="87"/>
      <c r="AC1693" s="37"/>
      <c r="AD1693" s="37"/>
    </row>
    <row r="1694" customFormat="false" ht="15" hidden="false" customHeight="false" outlineLevel="0" collapsed="false">
      <c r="U1694" s="81"/>
      <c r="V1694" s="37"/>
      <c r="W1694" s="37"/>
      <c r="X1694" s="37"/>
      <c r="Y1694" s="37"/>
      <c r="Z1694" s="37"/>
      <c r="AA1694" s="82"/>
      <c r="AB1694" s="87"/>
      <c r="AC1694" s="37"/>
      <c r="AD1694" s="37"/>
    </row>
    <row r="1695" customFormat="false" ht="15" hidden="false" customHeight="false" outlineLevel="0" collapsed="false">
      <c r="U1695" s="81"/>
      <c r="V1695" s="37"/>
      <c r="W1695" s="37"/>
      <c r="X1695" s="37"/>
      <c r="Y1695" s="37"/>
      <c r="Z1695" s="37"/>
      <c r="AA1695" s="82"/>
      <c r="AB1695" s="87"/>
      <c r="AC1695" s="37"/>
      <c r="AD1695" s="37"/>
    </row>
    <row r="1696" customFormat="false" ht="15" hidden="false" customHeight="false" outlineLevel="0" collapsed="false">
      <c r="U1696" s="81"/>
      <c r="V1696" s="37"/>
      <c r="W1696" s="37"/>
      <c r="X1696" s="37"/>
      <c r="Y1696" s="37"/>
      <c r="Z1696" s="37"/>
      <c r="AA1696" s="82"/>
      <c r="AB1696" s="87"/>
      <c r="AC1696" s="37"/>
      <c r="AD1696" s="37"/>
    </row>
    <row r="1697" customFormat="false" ht="15" hidden="false" customHeight="false" outlineLevel="0" collapsed="false">
      <c r="U1697" s="81"/>
      <c r="V1697" s="37"/>
      <c r="W1697" s="37"/>
      <c r="X1697" s="37"/>
      <c r="Y1697" s="37"/>
      <c r="Z1697" s="37"/>
      <c r="AA1697" s="82"/>
      <c r="AB1697" s="87"/>
      <c r="AC1697" s="37"/>
      <c r="AD1697" s="37"/>
    </row>
    <row r="1698" customFormat="false" ht="15" hidden="false" customHeight="false" outlineLevel="0" collapsed="false">
      <c r="U1698" s="81"/>
      <c r="V1698" s="37"/>
      <c r="W1698" s="37"/>
      <c r="X1698" s="37"/>
      <c r="Y1698" s="37"/>
      <c r="Z1698" s="37"/>
      <c r="AA1698" s="82"/>
      <c r="AB1698" s="87"/>
      <c r="AC1698" s="37"/>
      <c r="AD1698" s="37"/>
    </row>
    <row r="1699" customFormat="false" ht="15" hidden="false" customHeight="false" outlineLevel="0" collapsed="false">
      <c r="U1699" s="81"/>
      <c r="V1699" s="37"/>
      <c r="W1699" s="37"/>
      <c r="X1699" s="37"/>
      <c r="Y1699" s="37"/>
      <c r="Z1699" s="37"/>
      <c r="AA1699" s="82"/>
      <c r="AB1699" s="87"/>
      <c r="AC1699" s="37"/>
      <c r="AD1699" s="37"/>
    </row>
    <row r="1700" customFormat="false" ht="15" hidden="false" customHeight="false" outlineLevel="0" collapsed="false">
      <c r="U1700" s="81"/>
      <c r="V1700" s="37"/>
      <c r="W1700" s="37"/>
      <c r="X1700" s="37"/>
      <c r="Y1700" s="37"/>
      <c r="Z1700" s="37"/>
      <c r="AA1700" s="82"/>
      <c r="AB1700" s="87"/>
      <c r="AC1700" s="37"/>
      <c r="AD1700" s="37"/>
    </row>
    <row r="1701" customFormat="false" ht="15" hidden="false" customHeight="false" outlineLevel="0" collapsed="false">
      <c r="U1701" s="81"/>
      <c r="V1701" s="37"/>
      <c r="W1701" s="37"/>
      <c r="X1701" s="37"/>
      <c r="Y1701" s="37"/>
      <c r="Z1701" s="37"/>
      <c r="AA1701" s="82"/>
      <c r="AB1701" s="87"/>
      <c r="AC1701" s="37"/>
      <c r="AD1701" s="37"/>
    </row>
    <row r="1702" customFormat="false" ht="15" hidden="false" customHeight="false" outlineLevel="0" collapsed="false">
      <c r="U1702" s="81"/>
      <c r="V1702" s="37"/>
      <c r="W1702" s="37"/>
      <c r="X1702" s="37"/>
      <c r="Y1702" s="37"/>
      <c r="Z1702" s="37"/>
      <c r="AA1702" s="82"/>
      <c r="AB1702" s="87"/>
      <c r="AC1702" s="37"/>
      <c r="AD1702" s="37"/>
    </row>
    <row r="1703" customFormat="false" ht="15" hidden="false" customHeight="false" outlineLevel="0" collapsed="false">
      <c r="U1703" s="81"/>
      <c r="V1703" s="37"/>
      <c r="W1703" s="37"/>
      <c r="X1703" s="37"/>
      <c r="Y1703" s="37"/>
      <c r="Z1703" s="37"/>
      <c r="AA1703" s="82"/>
      <c r="AB1703" s="87"/>
      <c r="AC1703" s="37"/>
      <c r="AD1703" s="37"/>
    </row>
    <row r="1704" customFormat="false" ht="15" hidden="false" customHeight="false" outlineLevel="0" collapsed="false">
      <c r="U1704" s="81"/>
      <c r="V1704" s="37"/>
      <c r="W1704" s="37"/>
      <c r="X1704" s="37"/>
      <c r="Y1704" s="37"/>
      <c r="Z1704" s="37"/>
      <c r="AA1704" s="82"/>
      <c r="AB1704" s="87"/>
      <c r="AC1704" s="37"/>
      <c r="AD1704" s="37"/>
    </row>
    <row r="1705" customFormat="false" ht="15" hidden="false" customHeight="false" outlineLevel="0" collapsed="false">
      <c r="U1705" s="81"/>
      <c r="V1705" s="37"/>
      <c r="W1705" s="37"/>
      <c r="X1705" s="37"/>
      <c r="Y1705" s="37"/>
      <c r="Z1705" s="37"/>
      <c r="AA1705" s="82"/>
      <c r="AB1705" s="87"/>
      <c r="AC1705" s="37"/>
      <c r="AD1705" s="37"/>
    </row>
    <row r="1706" customFormat="false" ht="15" hidden="false" customHeight="false" outlineLevel="0" collapsed="false">
      <c r="U1706" s="81"/>
      <c r="V1706" s="37"/>
      <c r="W1706" s="37"/>
      <c r="X1706" s="37"/>
      <c r="Y1706" s="37"/>
      <c r="Z1706" s="37"/>
      <c r="AA1706" s="82"/>
      <c r="AB1706" s="87"/>
      <c r="AC1706" s="37"/>
      <c r="AD1706" s="37"/>
    </row>
    <row r="1707" customFormat="false" ht="15" hidden="false" customHeight="false" outlineLevel="0" collapsed="false">
      <c r="U1707" s="81"/>
      <c r="V1707" s="37"/>
      <c r="W1707" s="37"/>
      <c r="X1707" s="37"/>
      <c r="Y1707" s="37"/>
      <c r="Z1707" s="37"/>
      <c r="AA1707" s="82"/>
      <c r="AB1707" s="87"/>
      <c r="AC1707" s="37"/>
      <c r="AD1707" s="37"/>
    </row>
    <row r="1708" customFormat="false" ht="15" hidden="false" customHeight="false" outlineLevel="0" collapsed="false">
      <c r="U1708" s="81"/>
      <c r="V1708" s="37"/>
      <c r="W1708" s="37"/>
      <c r="X1708" s="37"/>
      <c r="Y1708" s="37"/>
      <c r="Z1708" s="37"/>
      <c r="AA1708" s="82"/>
      <c r="AB1708" s="87"/>
      <c r="AC1708" s="37"/>
      <c r="AD1708" s="37"/>
    </row>
    <row r="1709" customFormat="false" ht="15" hidden="false" customHeight="false" outlineLevel="0" collapsed="false">
      <c r="U1709" s="81"/>
      <c r="V1709" s="37"/>
      <c r="W1709" s="37"/>
      <c r="X1709" s="37"/>
      <c r="Y1709" s="37"/>
      <c r="Z1709" s="37"/>
      <c r="AA1709" s="82"/>
      <c r="AB1709" s="87"/>
      <c r="AC1709" s="37"/>
      <c r="AD1709" s="37"/>
    </row>
    <row r="1710" customFormat="false" ht="15" hidden="false" customHeight="false" outlineLevel="0" collapsed="false">
      <c r="U1710" s="81"/>
      <c r="V1710" s="37"/>
      <c r="W1710" s="37"/>
      <c r="X1710" s="37"/>
      <c r="Y1710" s="37"/>
      <c r="Z1710" s="37"/>
      <c r="AA1710" s="82"/>
      <c r="AB1710" s="87"/>
      <c r="AC1710" s="37"/>
      <c r="AD1710" s="37"/>
    </row>
    <row r="1711" customFormat="false" ht="15" hidden="false" customHeight="false" outlineLevel="0" collapsed="false">
      <c r="U1711" s="81"/>
      <c r="V1711" s="37"/>
      <c r="W1711" s="37"/>
      <c r="X1711" s="37"/>
      <c r="Y1711" s="37"/>
      <c r="Z1711" s="37"/>
      <c r="AA1711" s="82"/>
      <c r="AB1711" s="87"/>
      <c r="AC1711" s="37"/>
      <c r="AD1711" s="37"/>
    </row>
    <row r="1712" customFormat="false" ht="15" hidden="false" customHeight="false" outlineLevel="0" collapsed="false">
      <c r="U1712" s="81"/>
      <c r="V1712" s="37"/>
      <c r="W1712" s="37"/>
      <c r="X1712" s="37"/>
      <c r="Y1712" s="37"/>
      <c r="Z1712" s="37"/>
      <c r="AA1712" s="82"/>
      <c r="AB1712" s="87"/>
      <c r="AC1712" s="37"/>
      <c r="AD1712" s="37"/>
    </row>
    <row r="1713" customFormat="false" ht="15" hidden="false" customHeight="false" outlineLevel="0" collapsed="false">
      <c r="U1713" s="81"/>
      <c r="V1713" s="37"/>
      <c r="W1713" s="37"/>
      <c r="X1713" s="37"/>
      <c r="Y1713" s="37"/>
      <c r="Z1713" s="37"/>
      <c r="AA1713" s="82"/>
      <c r="AB1713" s="87"/>
      <c r="AC1713" s="37"/>
      <c r="AD1713" s="37"/>
    </row>
    <row r="1714" customFormat="false" ht="15" hidden="false" customHeight="false" outlineLevel="0" collapsed="false">
      <c r="U1714" s="81"/>
      <c r="V1714" s="37"/>
      <c r="W1714" s="37"/>
      <c r="X1714" s="37"/>
      <c r="Y1714" s="37"/>
      <c r="Z1714" s="37"/>
      <c r="AA1714" s="82"/>
      <c r="AB1714" s="87"/>
      <c r="AC1714" s="37"/>
      <c r="AD1714" s="37"/>
    </row>
    <row r="1715" customFormat="false" ht="15" hidden="false" customHeight="false" outlineLevel="0" collapsed="false">
      <c r="U1715" s="81"/>
      <c r="V1715" s="37"/>
      <c r="W1715" s="37"/>
      <c r="X1715" s="37"/>
      <c r="Y1715" s="37"/>
      <c r="Z1715" s="37"/>
      <c r="AA1715" s="82"/>
      <c r="AB1715" s="87"/>
      <c r="AC1715" s="37"/>
      <c r="AD1715" s="37"/>
    </row>
    <row r="1716" customFormat="false" ht="15" hidden="false" customHeight="false" outlineLevel="0" collapsed="false">
      <c r="U1716" s="81"/>
      <c r="V1716" s="37"/>
      <c r="W1716" s="37"/>
      <c r="X1716" s="37"/>
      <c r="Y1716" s="37"/>
      <c r="Z1716" s="37"/>
      <c r="AA1716" s="82"/>
      <c r="AB1716" s="87"/>
      <c r="AC1716" s="37"/>
      <c r="AD1716" s="37"/>
    </row>
    <row r="1717" customFormat="false" ht="15" hidden="false" customHeight="false" outlineLevel="0" collapsed="false">
      <c r="U1717" s="81"/>
      <c r="V1717" s="37"/>
      <c r="W1717" s="37"/>
      <c r="X1717" s="37"/>
      <c r="Y1717" s="37"/>
      <c r="Z1717" s="37"/>
      <c r="AA1717" s="82"/>
      <c r="AB1717" s="87"/>
      <c r="AC1717" s="37"/>
      <c r="AD1717" s="37"/>
    </row>
    <row r="1718" customFormat="false" ht="15" hidden="false" customHeight="false" outlineLevel="0" collapsed="false">
      <c r="U1718" s="81"/>
      <c r="V1718" s="37"/>
      <c r="W1718" s="37"/>
      <c r="X1718" s="37"/>
      <c r="Y1718" s="37"/>
      <c r="Z1718" s="37"/>
      <c r="AA1718" s="82"/>
      <c r="AB1718" s="87"/>
      <c r="AC1718" s="37"/>
      <c r="AD1718" s="37"/>
    </row>
    <row r="1719" customFormat="false" ht="15" hidden="false" customHeight="false" outlineLevel="0" collapsed="false">
      <c r="U1719" s="81"/>
      <c r="V1719" s="37"/>
      <c r="W1719" s="37"/>
      <c r="X1719" s="37"/>
      <c r="Y1719" s="37"/>
      <c r="Z1719" s="37"/>
      <c r="AA1719" s="82"/>
      <c r="AB1719" s="87"/>
      <c r="AC1719" s="37"/>
      <c r="AD1719" s="37"/>
    </row>
    <row r="1720" customFormat="false" ht="15" hidden="false" customHeight="false" outlineLevel="0" collapsed="false">
      <c r="U1720" s="81"/>
      <c r="V1720" s="37"/>
      <c r="W1720" s="37"/>
      <c r="X1720" s="37"/>
      <c r="Y1720" s="37"/>
      <c r="Z1720" s="37"/>
      <c r="AA1720" s="82"/>
      <c r="AB1720" s="87"/>
      <c r="AC1720" s="37"/>
      <c r="AD1720" s="37"/>
    </row>
    <row r="1721" customFormat="false" ht="15" hidden="false" customHeight="false" outlineLevel="0" collapsed="false">
      <c r="U1721" s="81"/>
      <c r="V1721" s="37"/>
      <c r="W1721" s="37"/>
      <c r="X1721" s="37"/>
      <c r="Y1721" s="37"/>
      <c r="Z1721" s="37"/>
      <c r="AA1721" s="82"/>
      <c r="AB1721" s="87"/>
      <c r="AC1721" s="37"/>
      <c r="AD1721" s="37"/>
    </row>
    <row r="1722" customFormat="false" ht="15" hidden="false" customHeight="false" outlineLevel="0" collapsed="false">
      <c r="U1722" s="81"/>
      <c r="V1722" s="37"/>
      <c r="W1722" s="37"/>
      <c r="X1722" s="37"/>
      <c r="Y1722" s="37"/>
      <c r="Z1722" s="37"/>
      <c r="AA1722" s="82"/>
      <c r="AB1722" s="87"/>
      <c r="AC1722" s="37"/>
      <c r="AD1722" s="37"/>
    </row>
    <row r="1723" customFormat="false" ht="15" hidden="false" customHeight="false" outlineLevel="0" collapsed="false">
      <c r="U1723" s="81"/>
      <c r="V1723" s="37"/>
      <c r="W1723" s="37"/>
      <c r="X1723" s="37"/>
      <c r="Y1723" s="37"/>
      <c r="Z1723" s="37"/>
      <c r="AA1723" s="82"/>
      <c r="AB1723" s="87"/>
      <c r="AC1723" s="37"/>
      <c r="AD1723" s="37"/>
    </row>
    <row r="1724" customFormat="false" ht="15" hidden="false" customHeight="false" outlineLevel="0" collapsed="false">
      <c r="U1724" s="81"/>
      <c r="V1724" s="37"/>
      <c r="W1724" s="37"/>
      <c r="X1724" s="37"/>
      <c r="Y1724" s="37"/>
      <c r="Z1724" s="37"/>
      <c r="AA1724" s="82"/>
      <c r="AB1724" s="87"/>
      <c r="AC1724" s="37"/>
      <c r="AD1724" s="37"/>
    </row>
    <row r="1725" customFormat="false" ht="15" hidden="false" customHeight="false" outlineLevel="0" collapsed="false">
      <c r="U1725" s="81"/>
      <c r="V1725" s="37"/>
      <c r="W1725" s="37"/>
      <c r="X1725" s="37"/>
      <c r="Y1725" s="37"/>
      <c r="Z1725" s="37"/>
      <c r="AA1725" s="82"/>
      <c r="AB1725" s="87"/>
      <c r="AC1725" s="37"/>
      <c r="AD1725" s="37"/>
    </row>
    <row r="1726" customFormat="false" ht="15" hidden="false" customHeight="false" outlineLevel="0" collapsed="false">
      <c r="U1726" s="81"/>
      <c r="V1726" s="37"/>
      <c r="W1726" s="37"/>
      <c r="X1726" s="37"/>
      <c r="Y1726" s="37"/>
      <c r="Z1726" s="37"/>
      <c r="AA1726" s="82"/>
      <c r="AB1726" s="87"/>
      <c r="AC1726" s="37"/>
      <c r="AD1726" s="37"/>
    </row>
    <row r="1727" customFormat="false" ht="15" hidden="false" customHeight="false" outlineLevel="0" collapsed="false">
      <c r="U1727" s="81"/>
      <c r="V1727" s="37"/>
      <c r="W1727" s="37"/>
      <c r="X1727" s="37"/>
      <c r="Y1727" s="37"/>
      <c r="Z1727" s="37"/>
      <c r="AA1727" s="82"/>
      <c r="AB1727" s="87"/>
      <c r="AC1727" s="37"/>
      <c r="AD1727" s="37"/>
    </row>
    <row r="1728" customFormat="false" ht="15" hidden="false" customHeight="false" outlineLevel="0" collapsed="false">
      <c r="U1728" s="81"/>
      <c r="V1728" s="37"/>
      <c r="W1728" s="37"/>
      <c r="X1728" s="37"/>
      <c r="Y1728" s="37"/>
      <c r="Z1728" s="37"/>
      <c r="AA1728" s="82"/>
      <c r="AB1728" s="87"/>
      <c r="AC1728" s="37"/>
      <c r="AD1728" s="37"/>
    </row>
    <row r="1729" customFormat="false" ht="15" hidden="false" customHeight="false" outlineLevel="0" collapsed="false">
      <c r="U1729" s="81"/>
      <c r="V1729" s="37"/>
      <c r="W1729" s="37"/>
      <c r="X1729" s="37"/>
      <c r="Y1729" s="37"/>
      <c r="Z1729" s="37"/>
      <c r="AA1729" s="82"/>
      <c r="AB1729" s="87"/>
      <c r="AC1729" s="37"/>
      <c r="AD1729" s="37"/>
    </row>
    <row r="1730" customFormat="false" ht="15" hidden="false" customHeight="false" outlineLevel="0" collapsed="false">
      <c r="U1730" s="81"/>
      <c r="V1730" s="37"/>
      <c r="W1730" s="37"/>
      <c r="X1730" s="37"/>
      <c r="Y1730" s="37"/>
      <c r="Z1730" s="37"/>
      <c r="AA1730" s="82"/>
      <c r="AB1730" s="87"/>
      <c r="AC1730" s="37"/>
      <c r="AD1730" s="37"/>
    </row>
    <row r="1731" customFormat="false" ht="15" hidden="false" customHeight="false" outlineLevel="0" collapsed="false">
      <c r="U1731" s="81"/>
      <c r="V1731" s="37"/>
      <c r="W1731" s="37"/>
      <c r="X1731" s="37"/>
      <c r="Y1731" s="37"/>
      <c r="Z1731" s="37"/>
      <c r="AA1731" s="82"/>
      <c r="AB1731" s="87"/>
      <c r="AC1731" s="37"/>
      <c r="AD1731" s="37"/>
    </row>
    <row r="1732" customFormat="false" ht="15" hidden="false" customHeight="false" outlineLevel="0" collapsed="false">
      <c r="U1732" s="81"/>
      <c r="V1732" s="37"/>
      <c r="W1732" s="37"/>
      <c r="X1732" s="37"/>
      <c r="Y1732" s="37"/>
      <c r="Z1732" s="37"/>
      <c r="AA1732" s="82"/>
      <c r="AB1732" s="87"/>
      <c r="AC1732" s="37"/>
      <c r="AD1732" s="37"/>
    </row>
    <row r="1733" customFormat="false" ht="15" hidden="false" customHeight="false" outlineLevel="0" collapsed="false">
      <c r="U1733" s="81"/>
      <c r="V1733" s="37"/>
      <c r="W1733" s="37"/>
      <c r="X1733" s="37"/>
      <c r="Y1733" s="37"/>
      <c r="Z1733" s="37"/>
      <c r="AA1733" s="82"/>
      <c r="AB1733" s="87"/>
      <c r="AC1733" s="37"/>
      <c r="AD1733" s="37"/>
    </row>
    <row r="1734" customFormat="false" ht="15" hidden="false" customHeight="false" outlineLevel="0" collapsed="false">
      <c r="U1734" s="81"/>
      <c r="V1734" s="37"/>
      <c r="W1734" s="37"/>
      <c r="X1734" s="37"/>
      <c r="Y1734" s="37"/>
      <c r="Z1734" s="37"/>
      <c r="AA1734" s="82"/>
      <c r="AB1734" s="87"/>
      <c r="AC1734" s="37"/>
      <c r="AD1734" s="37"/>
    </row>
    <row r="1735" customFormat="false" ht="15" hidden="false" customHeight="false" outlineLevel="0" collapsed="false">
      <c r="U1735" s="81"/>
      <c r="V1735" s="37"/>
      <c r="W1735" s="37"/>
      <c r="X1735" s="37"/>
      <c r="Y1735" s="37"/>
      <c r="Z1735" s="37"/>
      <c r="AA1735" s="82"/>
      <c r="AB1735" s="87"/>
      <c r="AC1735" s="37"/>
      <c r="AD1735" s="37"/>
    </row>
    <row r="1736" customFormat="false" ht="15" hidden="false" customHeight="false" outlineLevel="0" collapsed="false">
      <c r="U1736" s="81"/>
      <c r="V1736" s="37"/>
      <c r="W1736" s="37"/>
      <c r="X1736" s="37"/>
      <c r="Y1736" s="37"/>
      <c r="Z1736" s="37"/>
      <c r="AA1736" s="82"/>
      <c r="AB1736" s="87"/>
      <c r="AC1736" s="37"/>
      <c r="AD1736" s="37"/>
    </row>
    <row r="1737" customFormat="false" ht="15" hidden="false" customHeight="false" outlineLevel="0" collapsed="false">
      <c r="U1737" s="81"/>
      <c r="V1737" s="37"/>
      <c r="W1737" s="37"/>
      <c r="X1737" s="37"/>
      <c r="Y1737" s="37"/>
      <c r="Z1737" s="37"/>
      <c r="AA1737" s="82"/>
      <c r="AB1737" s="87"/>
      <c r="AC1737" s="37"/>
      <c r="AD1737" s="37"/>
    </row>
    <row r="1738" customFormat="false" ht="15" hidden="false" customHeight="false" outlineLevel="0" collapsed="false">
      <c r="U1738" s="81"/>
      <c r="V1738" s="37"/>
      <c r="W1738" s="37"/>
      <c r="X1738" s="37"/>
      <c r="Y1738" s="37"/>
      <c r="Z1738" s="37"/>
      <c r="AA1738" s="82"/>
      <c r="AB1738" s="87"/>
      <c r="AC1738" s="37"/>
      <c r="AD1738" s="37"/>
    </row>
    <row r="1739" customFormat="false" ht="15" hidden="false" customHeight="false" outlineLevel="0" collapsed="false">
      <c r="U1739" s="81"/>
      <c r="V1739" s="37"/>
      <c r="W1739" s="37"/>
      <c r="X1739" s="37"/>
      <c r="Y1739" s="37"/>
      <c r="Z1739" s="37"/>
      <c r="AA1739" s="82"/>
      <c r="AB1739" s="87"/>
      <c r="AC1739" s="37"/>
      <c r="AD1739" s="37"/>
    </row>
    <row r="1740" customFormat="false" ht="15" hidden="false" customHeight="false" outlineLevel="0" collapsed="false">
      <c r="U1740" s="81"/>
      <c r="V1740" s="37"/>
      <c r="W1740" s="37"/>
      <c r="X1740" s="37"/>
      <c r="Y1740" s="37"/>
      <c r="Z1740" s="37"/>
      <c r="AA1740" s="82"/>
      <c r="AB1740" s="87"/>
      <c r="AC1740" s="37"/>
      <c r="AD1740" s="37"/>
    </row>
    <row r="1741" customFormat="false" ht="15" hidden="false" customHeight="false" outlineLevel="0" collapsed="false">
      <c r="U1741" s="81"/>
      <c r="V1741" s="37"/>
      <c r="W1741" s="37"/>
      <c r="X1741" s="37"/>
      <c r="Y1741" s="37"/>
      <c r="Z1741" s="37"/>
      <c r="AA1741" s="82"/>
      <c r="AB1741" s="87"/>
      <c r="AC1741" s="37"/>
      <c r="AD1741" s="37"/>
    </row>
    <row r="1742" customFormat="false" ht="15" hidden="false" customHeight="false" outlineLevel="0" collapsed="false">
      <c r="U1742" s="81"/>
      <c r="V1742" s="37"/>
      <c r="W1742" s="37"/>
      <c r="X1742" s="37"/>
      <c r="Y1742" s="37"/>
      <c r="Z1742" s="37"/>
      <c r="AA1742" s="82"/>
      <c r="AB1742" s="87"/>
      <c r="AC1742" s="37"/>
      <c r="AD1742" s="37"/>
    </row>
    <row r="1743" customFormat="false" ht="15" hidden="false" customHeight="false" outlineLevel="0" collapsed="false">
      <c r="U1743" s="81"/>
      <c r="V1743" s="37"/>
      <c r="W1743" s="37"/>
      <c r="X1743" s="37"/>
      <c r="Y1743" s="37"/>
      <c r="Z1743" s="37"/>
      <c r="AA1743" s="82"/>
      <c r="AB1743" s="87"/>
      <c r="AC1743" s="37"/>
      <c r="AD1743" s="37"/>
    </row>
    <row r="1744" customFormat="false" ht="15" hidden="false" customHeight="false" outlineLevel="0" collapsed="false">
      <c r="U1744" s="81"/>
      <c r="V1744" s="37"/>
      <c r="W1744" s="37"/>
      <c r="X1744" s="37"/>
      <c r="Y1744" s="37"/>
      <c r="Z1744" s="37"/>
      <c r="AA1744" s="82"/>
      <c r="AB1744" s="87"/>
      <c r="AC1744" s="37"/>
      <c r="AD1744" s="37"/>
    </row>
    <row r="1745" customFormat="false" ht="15" hidden="false" customHeight="false" outlineLevel="0" collapsed="false">
      <c r="U1745" s="81"/>
      <c r="V1745" s="37"/>
      <c r="W1745" s="37"/>
      <c r="X1745" s="37"/>
      <c r="Y1745" s="37"/>
      <c r="Z1745" s="37"/>
      <c r="AA1745" s="82"/>
      <c r="AB1745" s="87"/>
      <c r="AC1745" s="37"/>
      <c r="AD1745" s="37"/>
    </row>
    <row r="1746" customFormat="false" ht="15" hidden="false" customHeight="false" outlineLevel="0" collapsed="false">
      <c r="U1746" s="81"/>
      <c r="V1746" s="37"/>
      <c r="W1746" s="37"/>
      <c r="X1746" s="37"/>
      <c r="Y1746" s="37"/>
      <c r="Z1746" s="37"/>
      <c r="AA1746" s="82"/>
      <c r="AB1746" s="87"/>
      <c r="AC1746" s="37"/>
      <c r="AD1746" s="37"/>
    </row>
    <row r="1747" customFormat="false" ht="15" hidden="false" customHeight="false" outlineLevel="0" collapsed="false">
      <c r="U1747" s="81"/>
      <c r="V1747" s="37"/>
      <c r="W1747" s="37"/>
      <c r="X1747" s="37"/>
      <c r="Y1747" s="37"/>
      <c r="Z1747" s="37"/>
      <c r="AA1747" s="82"/>
      <c r="AB1747" s="87"/>
      <c r="AC1747" s="37"/>
      <c r="AD1747" s="37"/>
    </row>
    <row r="1748" customFormat="false" ht="15" hidden="false" customHeight="false" outlineLevel="0" collapsed="false">
      <c r="U1748" s="81"/>
      <c r="V1748" s="37"/>
      <c r="W1748" s="37"/>
      <c r="X1748" s="37"/>
      <c r="Y1748" s="37"/>
      <c r="Z1748" s="37"/>
      <c r="AA1748" s="82"/>
      <c r="AB1748" s="87"/>
      <c r="AC1748" s="37"/>
      <c r="AD1748" s="37"/>
    </row>
    <row r="1749" customFormat="false" ht="15" hidden="false" customHeight="false" outlineLevel="0" collapsed="false">
      <c r="U1749" s="81"/>
      <c r="V1749" s="37"/>
      <c r="W1749" s="37"/>
      <c r="X1749" s="37"/>
      <c r="Y1749" s="37"/>
      <c r="Z1749" s="37"/>
      <c r="AA1749" s="82"/>
      <c r="AB1749" s="87"/>
      <c r="AC1749" s="37"/>
      <c r="AD1749" s="37"/>
    </row>
    <row r="1750" customFormat="false" ht="15" hidden="false" customHeight="false" outlineLevel="0" collapsed="false">
      <c r="U1750" s="81"/>
      <c r="V1750" s="37"/>
      <c r="W1750" s="37"/>
      <c r="X1750" s="37"/>
      <c r="Y1750" s="37"/>
      <c r="Z1750" s="37"/>
      <c r="AA1750" s="82"/>
      <c r="AB1750" s="87"/>
      <c r="AC1750" s="37"/>
      <c r="AD1750" s="37"/>
    </row>
    <row r="1751" customFormat="false" ht="15" hidden="false" customHeight="false" outlineLevel="0" collapsed="false">
      <c r="U1751" s="81"/>
      <c r="V1751" s="37"/>
      <c r="W1751" s="37"/>
      <c r="X1751" s="37"/>
      <c r="Y1751" s="37"/>
      <c r="Z1751" s="37"/>
      <c r="AA1751" s="82"/>
      <c r="AB1751" s="87"/>
      <c r="AC1751" s="37"/>
      <c r="AD1751" s="37"/>
    </row>
    <row r="1752" customFormat="false" ht="15" hidden="false" customHeight="false" outlineLevel="0" collapsed="false">
      <c r="U1752" s="81"/>
      <c r="V1752" s="37"/>
      <c r="W1752" s="37"/>
      <c r="X1752" s="37"/>
      <c r="Y1752" s="37"/>
      <c r="Z1752" s="37"/>
      <c r="AA1752" s="82"/>
      <c r="AB1752" s="87"/>
      <c r="AC1752" s="37"/>
      <c r="AD1752" s="37"/>
    </row>
    <row r="1753" customFormat="false" ht="15" hidden="false" customHeight="false" outlineLevel="0" collapsed="false">
      <c r="U1753" s="81"/>
      <c r="V1753" s="37"/>
      <c r="W1753" s="37"/>
      <c r="X1753" s="37"/>
      <c r="Y1753" s="37"/>
      <c r="Z1753" s="37"/>
      <c r="AA1753" s="82"/>
      <c r="AB1753" s="87"/>
      <c r="AC1753" s="37"/>
      <c r="AD1753" s="37"/>
    </row>
    <row r="1754" customFormat="false" ht="15" hidden="false" customHeight="false" outlineLevel="0" collapsed="false">
      <c r="U1754" s="81"/>
      <c r="V1754" s="37"/>
      <c r="W1754" s="37"/>
      <c r="X1754" s="37"/>
      <c r="Y1754" s="37"/>
      <c r="Z1754" s="37"/>
      <c r="AA1754" s="82"/>
      <c r="AB1754" s="87"/>
      <c r="AC1754" s="37"/>
      <c r="AD1754" s="37"/>
    </row>
    <row r="1755" customFormat="false" ht="15" hidden="false" customHeight="false" outlineLevel="0" collapsed="false">
      <c r="U1755" s="81"/>
      <c r="V1755" s="37"/>
      <c r="W1755" s="37"/>
      <c r="X1755" s="37"/>
      <c r="Y1755" s="37"/>
      <c r="Z1755" s="37"/>
      <c r="AA1755" s="82"/>
      <c r="AB1755" s="87"/>
      <c r="AC1755" s="37"/>
      <c r="AD1755" s="37"/>
    </row>
    <row r="1756" customFormat="false" ht="15" hidden="false" customHeight="false" outlineLevel="0" collapsed="false">
      <c r="U1756" s="81"/>
      <c r="V1756" s="37"/>
      <c r="W1756" s="37"/>
      <c r="X1756" s="37"/>
      <c r="Y1756" s="37"/>
      <c r="Z1756" s="37"/>
      <c r="AA1756" s="82"/>
      <c r="AB1756" s="87"/>
      <c r="AC1756" s="37"/>
      <c r="AD1756" s="37"/>
    </row>
    <row r="1757" customFormat="false" ht="15" hidden="false" customHeight="false" outlineLevel="0" collapsed="false">
      <c r="U1757" s="81"/>
      <c r="V1757" s="37"/>
      <c r="W1757" s="37"/>
      <c r="X1757" s="37"/>
      <c r="Y1757" s="37"/>
      <c r="Z1757" s="37"/>
      <c r="AA1757" s="82"/>
      <c r="AB1757" s="87"/>
      <c r="AC1757" s="37"/>
      <c r="AD1757" s="37"/>
    </row>
    <row r="1758" customFormat="false" ht="15" hidden="false" customHeight="false" outlineLevel="0" collapsed="false">
      <c r="U1758" s="81"/>
      <c r="V1758" s="37"/>
      <c r="W1758" s="37"/>
      <c r="X1758" s="37"/>
      <c r="Y1758" s="37"/>
      <c r="Z1758" s="37"/>
      <c r="AA1758" s="82"/>
      <c r="AB1758" s="87"/>
      <c r="AC1758" s="37"/>
      <c r="AD1758" s="37"/>
    </row>
    <row r="1759" customFormat="false" ht="15" hidden="false" customHeight="false" outlineLevel="0" collapsed="false">
      <c r="U1759" s="81"/>
      <c r="V1759" s="37"/>
      <c r="W1759" s="37"/>
      <c r="X1759" s="37"/>
      <c r="Y1759" s="37"/>
      <c r="Z1759" s="37"/>
      <c r="AA1759" s="82"/>
      <c r="AB1759" s="87"/>
      <c r="AC1759" s="37"/>
      <c r="AD1759" s="37"/>
    </row>
    <row r="1760" customFormat="false" ht="15" hidden="false" customHeight="false" outlineLevel="0" collapsed="false">
      <c r="U1760" s="81"/>
      <c r="V1760" s="37"/>
      <c r="W1760" s="37"/>
      <c r="X1760" s="37"/>
      <c r="Y1760" s="37"/>
      <c r="Z1760" s="37"/>
      <c r="AA1760" s="82"/>
      <c r="AB1760" s="87"/>
      <c r="AC1760" s="37"/>
      <c r="AD1760" s="37"/>
    </row>
    <row r="1761" customFormat="false" ht="15" hidden="false" customHeight="false" outlineLevel="0" collapsed="false">
      <c r="U1761" s="81"/>
      <c r="V1761" s="37"/>
      <c r="W1761" s="37"/>
      <c r="X1761" s="37"/>
      <c r="Y1761" s="37"/>
      <c r="Z1761" s="37"/>
      <c r="AA1761" s="82"/>
      <c r="AB1761" s="87"/>
      <c r="AC1761" s="37"/>
      <c r="AD1761" s="37"/>
    </row>
    <row r="1762" customFormat="false" ht="15" hidden="false" customHeight="false" outlineLevel="0" collapsed="false">
      <c r="U1762" s="81"/>
      <c r="V1762" s="37"/>
      <c r="W1762" s="37"/>
      <c r="X1762" s="37"/>
      <c r="Y1762" s="37"/>
      <c r="Z1762" s="37"/>
      <c r="AA1762" s="82"/>
      <c r="AB1762" s="87"/>
      <c r="AC1762" s="37"/>
      <c r="AD1762" s="37"/>
    </row>
    <row r="1763" customFormat="false" ht="15" hidden="false" customHeight="false" outlineLevel="0" collapsed="false">
      <c r="U1763" s="81"/>
      <c r="V1763" s="37"/>
      <c r="W1763" s="37"/>
      <c r="X1763" s="37"/>
      <c r="Y1763" s="37"/>
      <c r="Z1763" s="37"/>
      <c r="AA1763" s="82"/>
      <c r="AB1763" s="87"/>
      <c r="AC1763" s="37"/>
      <c r="AD1763" s="37"/>
    </row>
    <row r="1764" customFormat="false" ht="15" hidden="false" customHeight="false" outlineLevel="0" collapsed="false">
      <c r="U1764" s="81"/>
      <c r="V1764" s="37"/>
      <c r="W1764" s="37"/>
      <c r="X1764" s="37"/>
      <c r="Y1764" s="37"/>
      <c r="Z1764" s="37"/>
      <c r="AA1764" s="82"/>
      <c r="AB1764" s="87"/>
      <c r="AC1764" s="37"/>
      <c r="AD1764" s="37"/>
    </row>
    <row r="1765" customFormat="false" ht="15" hidden="false" customHeight="false" outlineLevel="0" collapsed="false">
      <c r="U1765" s="81"/>
      <c r="V1765" s="37"/>
      <c r="W1765" s="37"/>
      <c r="X1765" s="37"/>
      <c r="Y1765" s="37"/>
      <c r="Z1765" s="37"/>
      <c r="AA1765" s="82"/>
      <c r="AB1765" s="87"/>
      <c r="AC1765" s="37"/>
      <c r="AD1765" s="37"/>
    </row>
    <row r="1766" customFormat="false" ht="15" hidden="false" customHeight="false" outlineLevel="0" collapsed="false">
      <c r="U1766" s="81"/>
      <c r="V1766" s="37"/>
      <c r="W1766" s="37"/>
      <c r="X1766" s="37"/>
      <c r="Y1766" s="37"/>
      <c r="Z1766" s="37"/>
      <c r="AA1766" s="82"/>
      <c r="AB1766" s="87"/>
      <c r="AC1766" s="37"/>
      <c r="AD1766" s="37"/>
    </row>
    <row r="1767" customFormat="false" ht="15" hidden="false" customHeight="false" outlineLevel="0" collapsed="false">
      <c r="U1767" s="81"/>
      <c r="V1767" s="37"/>
      <c r="W1767" s="37"/>
      <c r="X1767" s="37"/>
      <c r="Y1767" s="37"/>
      <c r="Z1767" s="37"/>
      <c r="AA1767" s="82"/>
      <c r="AB1767" s="87"/>
      <c r="AC1767" s="37"/>
      <c r="AD1767" s="37"/>
    </row>
    <row r="1768" customFormat="false" ht="15" hidden="false" customHeight="false" outlineLevel="0" collapsed="false">
      <c r="U1768" s="81"/>
      <c r="V1768" s="37"/>
      <c r="W1768" s="37"/>
      <c r="X1768" s="37"/>
      <c r="Y1768" s="37"/>
      <c r="Z1768" s="37"/>
      <c r="AA1768" s="82"/>
      <c r="AB1768" s="87"/>
      <c r="AC1768" s="37"/>
      <c r="AD1768" s="37"/>
    </row>
    <row r="1769" customFormat="false" ht="15" hidden="false" customHeight="false" outlineLevel="0" collapsed="false">
      <c r="U1769" s="81"/>
      <c r="V1769" s="37"/>
      <c r="W1769" s="37"/>
      <c r="X1769" s="37"/>
      <c r="Y1769" s="37"/>
      <c r="Z1769" s="37"/>
      <c r="AA1769" s="82"/>
      <c r="AB1769" s="87"/>
      <c r="AC1769" s="37"/>
      <c r="AD1769" s="37"/>
    </row>
    <row r="1770" customFormat="false" ht="15" hidden="false" customHeight="false" outlineLevel="0" collapsed="false">
      <c r="U1770" s="81"/>
      <c r="V1770" s="37"/>
      <c r="W1770" s="37"/>
      <c r="X1770" s="37"/>
      <c r="Y1770" s="37"/>
      <c r="Z1770" s="37"/>
      <c r="AA1770" s="82"/>
      <c r="AB1770" s="87"/>
      <c r="AC1770" s="37"/>
      <c r="AD1770" s="37"/>
    </row>
    <row r="1771" customFormat="false" ht="15" hidden="false" customHeight="false" outlineLevel="0" collapsed="false">
      <c r="U1771" s="81"/>
      <c r="V1771" s="37"/>
      <c r="W1771" s="37"/>
      <c r="X1771" s="37"/>
      <c r="Y1771" s="37"/>
      <c r="Z1771" s="37"/>
      <c r="AA1771" s="82"/>
      <c r="AB1771" s="87"/>
      <c r="AC1771" s="37"/>
      <c r="AD1771" s="37"/>
    </row>
    <row r="1772" customFormat="false" ht="15" hidden="false" customHeight="false" outlineLevel="0" collapsed="false">
      <c r="U1772" s="81"/>
      <c r="V1772" s="37"/>
      <c r="W1772" s="37"/>
      <c r="X1772" s="37"/>
      <c r="Y1772" s="37"/>
      <c r="Z1772" s="37"/>
      <c r="AA1772" s="82"/>
      <c r="AB1772" s="87"/>
      <c r="AC1772" s="37"/>
      <c r="AD1772" s="37"/>
    </row>
    <row r="1773" customFormat="false" ht="15" hidden="false" customHeight="false" outlineLevel="0" collapsed="false">
      <c r="U1773" s="81"/>
      <c r="V1773" s="37"/>
      <c r="W1773" s="37"/>
      <c r="X1773" s="37"/>
      <c r="Y1773" s="37"/>
      <c r="Z1773" s="37"/>
      <c r="AA1773" s="82"/>
      <c r="AB1773" s="87"/>
      <c r="AC1773" s="37"/>
      <c r="AD1773" s="37"/>
    </row>
    <row r="1774" customFormat="false" ht="15" hidden="false" customHeight="false" outlineLevel="0" collapsed="false">
      <c r="U1774" s="81"/>
      <c r="V1774" s="37"/>
      <c r="W1774" s="37"/>
      <c r="X1774" s="37"/>
      <c r="Y1774" s="37"/>
      <c r="Z1774" s="37"/>
      <c r="AA1774" s="82"/>
      <c r="AB1774" s="87"/>
      <c r="AC1774" s="37"/>
      <c r="AD1774" s="37"/>
    </row>
    <row r="1775" customFormat="false" ht="15" hidden="false" customHeight="false" outlineLevel="0" collapsed="false">
      <c r="U1775" s="81"/>
      <c r="V1775" s="37"/>
      <c r="W1775" s="37"/>
      <c r="X1775" s="37"/>
      <c r="Y1775" s="37"/>
      <c r="Z1775" s="37"/>
      <c r="AA1775" s="82"/>
      <c r="AB1775" s="87"/>
      <c r="AC1775" s="37"/>
      <c r="AD1775" s="37"/>
    </row>
    <row r="1776" customFormat="false" ht="15" hidden="false" customHeight="false" outlineLevel="0" collapsed="false">
      <c r="U1776" s="81"/>
      <c r="V1776" s="37"/>
      <c r="W1776" s="37"/>
      <c r="X1776" s="37"/>
      <c r="Y1776" s="37"/>
      <c r="Z1776" s="37"/>
      <c r="AA1776" s="82"/>
      <c r="AB1776" s="87"/>
      <c r="AC1776" s="37"/>
      <c r="AD1776" s="37"/>
    </row>
    <row r="1777" customFormat="false" ht="15" hidden="false" customHeight="false" outlineLevel="0" collapsed="false">
      <c r="U1777" s="81"/>
      <c r="V1777" s="37"/>
      <c r="W1777" s="37"/>
      <c r="X1777" s="37"/>
      <c r="Y1777" s="37"/>
      <c r="Z1777" s="37"/>
      <c r="AA1777" s="82"/>
      <c r="AB1777" s="87"/>
      <c r="AC1777" s="37"/>
      <c r="AD1777" s="37"/>
    </row>
    <row r="1778" customFormat="false" ht="15" hidden="false" customHeight="false" outlineLevel="0" collapsed="false">
      <c r="U1778" s="81"/>
      <c r="V1778" s="37"/>
      <c r="W1778" s="37"/>
      <c r="X1778" s="37"/>
      <c r="Y1778" s="37"/>
      <c r="Z1778" s="37"/>
      <c r="AA1778" s="82"/>
      <c r="AB1778" s="87"/>
      <c r="AC1778" s="37"/>
      <c r="AD1778" s="37"/>
    </row>
    <row r="1779" customFormat="false" ht="15" hidden="false" customHeight="false" outlineLevel="0" collapsed="false">
      <c r="U1779" s="81"/>
      <c r="V1779" s="37"/>
      <c r="W1779" s="37"/>
      <c r="X1779" s="37"/>
      <c r="Y1779" s="37"/>
      <c r="Z1779" s="37"/>
      <c r="AA1779" s="82"/>
      <c r="AB1779" s="87"/>
      <c r="AC1779" s="37"/>
      <c r="AD1779" s="37"/>
    </row>
    <row r="1780" customFormat="false" ht="15" hidden="false" customHeight="false" outlineLevel="0" collapsed="false">
      <c r="U1780" s="81"/>
      <c r="V1780" s="37"/>
      <c r="W1780" s="37"/>
      <c r="X1780" s="37"/>
      <c r="Y1780" s="37"/>
      <c r="Z1780" s="37"/>
      <c r="AA1780" s="82"/>
      <c r="AB1780" s="87"/>
      <c r="AC1780" s="37"/>
      <c r="AD1780" s="37"/>
    </row>
    <row r="1781" customFormat="false" ht="15" hidden="false" customHeight="false" outlineLevel="0" collapsed="false">
      <c r="U1781" s="81"/>
      <c r="V1781" s="37"/>
      <c r="W1781" s="37"/>
      <c r="X1781" s="37"/>
      <c r="Y1781" s="37"/>
      <c r="Z1781" s="37"/>
      <c r="AA1781" s="82"/>
      <c r="AB1781" s="87"/>
      <c r="AC1781" s="37"/>
      <c r="AD1781" s="37"/>
    </row>
    <row r="1782" customFormat="false" ht="15" hidden="false" customHeight="false" outlineLevel="0" collapsed="false">
      <c r="U1782" s="81"/>
      <c r="V1782" s="37"/>
      <c r="W1782" s="37"/>
      <c r="X1782" s="37"/>
      <c r="Y1782" s="37"/>
      <c r="Z1782" s="37"/>
      <c r="AA1782" s="82"/>
      <c r="AB1782" s="87"/>
      <c r="AC1782" s="37"/>
      <c r="AD1782" s="37"/>
    </row>
    <row r="1783" customFormat="false" ht="15" hidden="false" customHeight="false" outlineLevel="0" collapsed="false">
      <c r="U1783" s="81"/>
      <c r="V1783" s="37"/>
      <c r="W1783" s="37"/>
      <c r="X1783" s="37"/>
      <c r="Y1783" s="37"/>
      <c r="Z1783" s="37"/>
      <c r="AA1783" s="82"/>
      <c r="AB1783" s="87"/>
      <c r="AC1783" s="37"/>
      <c r="AD1783" s="37"/>
    </row>
    <row r="1784" customFormat="false" ht="15" hidden="false" customHeight="false" outlineLevel="0" collapsed="false">
      <c r="U1784" s="81"/>
      <c r="V1784" s="37"/>
      <c r="W1784" s="37"/>
      <c r="X1784" s="37"/>
      <c r="Y1784" s="37"/>
      <c r="Z1784" s="37"/>
      <c r="AA1784" s="82"/>
      <c r="AB1784" s="87"/>
      <c r="AC1784" s="37"/>
      <c r="AD1784" s="37"/>
    </row>
    <row r="1785" customFormat="false" ht="15" hidden="false" customHeight="false" outlineLevel="0" collapsed="false">
      <c r="U1785" s="81"/>
      <c r="V1785" s="37"/>
      <c r="W1785" s="37"/>
      <c r="X1785" s="37"/>
      <c r="Y1785" s="37"/>
      <c r="Z1785" s="37"/>
      <c r="AA1785" s="82"/>
      <c r="AB1785" s="87"/>
      <c r="AC1785" s="37"/>
      <c r="AD1785" s="37"/>
    </row>
    <row r="1786" customFormat="false" ht="15" hidden="false" customHeight="false" outlineLevel="0" collapsed="false">
      <c r="U1786" s="81"/>
      <c r="V1786" s="37"/>
      <c r="W1786" s="37"/>
      <c r="X1786" s="37"/>
      <c r="Y1786" s="37"/>
      <c r="Z1786" s="37"/>
      <c r="AA1786" s="82"/>
      <c r="AB1786" s="87"/>
      <c r="AC1786" s="37"/>
      <c r="AD1786" s="37"/>
    </row>
    <row r="1787" customFormat="false" ht="15" hidden="false" customHeight="false" outlineLevel="0" collapsed="false">
      <c r="U1787" s="81"/>
      <c r="V1787" s="37"/>
      <c r="W1787" s="37"/>
      <c r="X1787" s="37"/>
      <c r="Y1787" s="37"/>
      <c r="Z1787" s="37"/>
      <c r="AA1787" s="82"/>
      <c r="AB1787" s="87"/>
      <c r="AC1787" s="37"/>
      <c r="AD1787" s="37"/>
    </row>
    <row r="1788" customFormat="false" ht="15" hidden="false" customHeight="false" outlineLevel="0" collapsed="false">
      <c r="U1788" s="81"/>
      <c r="V1788" s="37"/>
      <c r="W1788" s="37"/>
      <c r="X1788" s="37"/>
      <c r="Y1788" s="37"/>
      <c r="Z1788" s="37"/>
      <c r="AA1788" s="82"/>
      <c r="AB1788" s="87"/>
      <c r="AC1788" s="37"/>
      <c r="AD1788" s="37"/>
    </row>
    <row r="1789" customFormat="false" ht="15" hidden="false" customHeight="false" outlineLevel="0" collapsed="false">
      <c r="U1789" s="81"/>
      <c r="V1789" s="37"/>
      <c r="W1789" s="37"/>
      <c r="X1789" s="37"/>
      <c r="Y1789" s="37"/>
      <c r="Z1789" s="37"/>
      <c r="AA1789" s="82"/>
      <c r="AB1789" s="87"/>
      <c r="AC1789" s="37"/>
      <c r="AD1789" s="37"/>
    </row>
    <row r="1790" customFormat="false" ht="15" hidden="false" customHeight="false" outlineLevel="0" collapsed="false">
      <c r="U1790" s="81"/>
      <c r="V1790" s="37"/>
      <c r="W1790" s="37"/>
      <c r="X1790" s="37"/>
      <c r="Y1790" s="37"/>
      <c r="Z1790" s="37"/>
      <c r="AA1790" s="82"/>
      <c r="AB1790" s="87"/>
      <c r="AC1790" s="37"/>
      <c r="AD1790" s="37"/>
    </row>
    <row r="1791" customFormat="false" ht="15" hidden="false" customHeight="false" outlineLevel="0" collapsed="false">
      <c r="U1791" s="81"/>
      <c r="V1791" s="37"/>
      <c r="W1791" s="37"/>
      <c r="X1791" s="37"/>
      <c r="Y1791" s="37"/>
      <c r="Z1791" s="37"/>
      <c r="AA1791" s="82"/>
      <c r="AB1791" s="87"/>
      <c r="AC1791" s="37"/>
      <c r="AD1791" s="37"/>
    </row>
    <row r="1792" customFormat="false" ht="15" hidden="false" customHeight="false" outlineLevel="0" collapsed="false">
      <c r="U1792" s="81"/>
      <c r="V1792" s="37"/>
      <c r="W1792" s="37"/>
      <c r="X1792" s="37"/>
      <c r="Y1792" s="37"/>
      <c r="Z1792" s="37"/>
      <c r="AA1792" s="82"/>
      <c r="AB1792" s="87"/>
      <c r="AC1792" s="37"/>
      <c r="AD1792" s="37"/>
    </row>
    <row r="1793" customFormat="false" ht="15" hidden="false" customHeight="false" outlineLevel="0" collapsed="false">
      <c r="U1793" s="81"/>
      <c r="V1793" s="37"/>
      <c r="W1793" s="37"/>
      <c r="X1793" s="37"/>
      <c r="Y1793" s="37"/>
      <c r="Z1793" s="37"/>
      <c r="AA1793" s="82"/>
      <c r="AB1793" s="87"/>
      <c r="AC1793" s="37"/>
      <c r="AD1793" s="37"/>
    </row>
    <row r="1794" customFormat="false" ht="15" hidden="false" customHeight="false" outlineLevel="0" collapsed="false">
      <c r="U1794" s="81"/>
      <c r="V1794" s="37"/>
      <c r="W1794" s="37"/>
      <c r="X1794" s="37"/>
      <c r="Y1794" s="37"/>
      <c r="Z1794" s="37"/>
      <c r="AA1794" s="82"/>
      <c r="AB1794" s="87"/>
      <c r="AC1794" s="37"/>
      <c r="AD1794" s="37"/>
    </row>
    <row r="1795" customFormat="false" ht="15" hidden="false" customHeight="false" outlineLevel="0" collapsed="false">
      <c r="U1795" s="81"/>
      <c r="V1795" s="37"/>
      <c r="W1795" s="37"/>
      <c r="X1795" s="37"/>
      <c r="Y1795" s="37"/>
      <c r="Z1795" s="37"/>
      <c r="AA1795" s="82"/>
      <c r="AB1795" s="87"/>
      <c r="AC1795" s="37"/>
      <c r="AD1795" s="37"/>
    </row>
    <row r="1796" customFormat="false" ht="15" hidden="false" customHeight="false" outlineLevel="0" collapsed="false">
      <c r="U1796" s="81"/>
      <c r="V1796" s="37"/>
      <c r="W1796" s="37"/>
      <c r="X1796" s="37"/>
      <c r="Y1796" s="37"/>
      <c r="Z1796" s="37"/>
      <c r="AA1796" s="82"/>
      <c r="AB1796" s="87"/>
      <c r="AC1796" s="37"/>
      <c r="AD1796" s="37"/>
    </row>
    <row r="1797" customFormat="false" ht="15" hidden="false" customHeight="false" outlineLevel="0" collapsed="false">
      <c r="U1797" s="81"/>
      <c r="V1797" s="37"/>
      <c r="W1797" s="37"/>
      <c r="X1797" s="37"/>
      <c r="Y1797" s="37"/>
      <c r="Z1797" s="37"/>
      <c r="AA1797" s="82"/>
      <c r="AB1797" s="87"/>
      <c r="AC1797" s="37"/>
      <c r="AD1797" s="37"/>
    </row>
    <row r="1798" customFormat="false" ht="15" hidden="false" customHeight="false" outlineLevel="0" collapsed="false">
      <c r="U1798" s="81"/>
      <c r="V1798" s="37"/>
      <c r="W1798" s="37"/>
      <c r="X1798" s="37"/>
      <c r="Y1798" s="37"/>
      <c r="Z1798" s="37"/>
      <c r="AA1798" s="82"/>
      <c r="AB1798" s="87"/>
      <c r="AC1798" s="37"/>
      <c r="AD1798" s="37"/>
    </row>
    <row r="1799" customFormat="false" ht="15" hidden="false" customHeight="false" outlineLevel="0" collapsed="false">
      <c r="U1799" s="81"/>
      <c r="V1799" s="37"/>
      <c r="W1799" s="37"/>
      <c r="X1799" s="37"/>
      <c r="Y1799" s="37"/>
      <c r="Z1799" s="37"/>
      <c r="AA1799" s="82"/>
      <c r="AB1799" s="87"/>
      <c r="AC1799" s="37"/>
      <c r="AD1799" s="37"/>
    </row>
    <row r="1800" customFormat="false" ht="15" hidden="false" customHeight="false" outlineLevel="0" collapsed="false">
      <c r="U1800" s="81"/>
      <c r="V1800" s="37"/>
      <c r="W1800" s="37"/>
      <c r="X1800" s="37"/>
      <c r="Y1800" s="37"/>
      <c r="Z1800" s="37"/>
      <c r="AA1800" s="82"/>
      <c r="AB1800" s="87"/>
      <c r="AC1800" s="37"/>
      <c r="AD1800" s="37"/>
    </row>
    <row r="1801" customFormat="false" ht="15" hidden="false" customHeight="false" outlineLevel="0" collapsed="false">
      <c r="U1801" s="81"/>
      <c r="V1801" s="37"/>
      <c r="W1801" s="37"/>
      <c r="X1801" s="37"/>
      <c r="Y1801" s="37"/>
      <c r="Z1801" s="37"/>
      <c r="AA1801" s="82"/>
      <c r="AB1801" s="87"/>
      <c r="AC1801" s="37"/>
      <c r="AD1801" s="37"/>
    </row>
    <row r="1802" customFormat="false" ht="15" hidden="false" customHeight="false" outlineLevel="0" collapsed="false">
      <c r="U1802" s="81"/>
      <c r="V1802" s="37"/>
      <c r="W1802" s="37"/>
      <c r="X1802" s="37"/>
      <c r="Y1802" s="37"/>
      <c r="Z1802" s="37"/>
      <c r="AA1802" s="82"/>
      <c r="AB1802" s="87"/>
      <c r="AC1802" s="37"/>
      <c r="AD1802" s="37"/>
    </row>
    <row r="1803" customFormat="false" ht="15" hidden="false" customHeight="false" outlineLevel="0" collapsed="false">
      <c r="U1803" s="81"/>
      <c r="V1803" s="37"/>
      <c r="W1803" s="37"/>
      <c r="X1803" s="37"/>
      <c r="Y1803" s="37"/>
      <c r="Z1803" s="37"/>
      <c r="AA1803" s="82"/>
      <c r="AB1803" s="87"/>
      <c r="AC1803" s="37"/>
      <c r="AD1803" s="37"/>
    </row>
    <row r="1804" customFormat="false" ht="15" hidden="false" customHeight="false" outlineLevel="0" collapsed="false">
      <c r="U1804" s="81"/>
      <c r="V1804" s="37"/>
      <c r="W1804" s="37"/>
      <c r="X1804" s="37"/>
      <c r="Y1804" s="37"/>
      <c r="Z1804" s="37"/>
      <c r="AA1804" s="82"/>
      <c r="AB1804" s="87"/>
      <c r="AC1804" s="37"/>
      <c r="AD1804" s="37"/>
    </row>
    <row r="1805" customFormat="false" ht="15" hidden="false" customHeight="false" outlineLevel="0" collapsed="false">
      <c r="U1805" s="81"/>
      <c r="V1805" s="37"/>
      <c r="W1805" s="37"/>
      <c r="X1805" s="37"/>
      <c r="Y1805" s="37"/>
      <c r="Z1805" s="37"/>
      <c r="AA1805" s="82"/>
      <c r="AB1805" s="87"/>
      <c r="AC1805" s="37"/>
      <c r="AD1805" s="37"/>
    </row>
    <row r="1806" customFormat="false" ht="15" hidden="false" customHeight="false" outlineLevel="0" collapsed="false">
      <c r="U1806" s="81"/>
      <c r="V1806" s="37"/>
      <c r="W1806" s="37"/>
      <c r="X1806" s="37"/>
      <c r="Y1806" s="37"/>
      <c r="Z1806" s="37"/>
      <c r="AA1806" s="82"/>
      <c r="AB1806" s="87"/>
      <c r="AC1806" s="37"/>
      <c r="AD1806" s="37"/>
    </row>
    <row r="1807" customFormat="false" ht="15" hidden="false" customHeight="false" outlineLevel="0" collapsed="false">
      <c r="U1807" s="81"/>
      <c r="V1807" s="37"/>
      <c r="W1807" s="37"/>
      <c r="X1807" s="37"/>
      <c r="Y1807" s="37"/>
      <c r="Z1807" s="37"/>
      <c r="AA1807" s="82"/>
      <c r="AB1807" s="87"/>
      <c r="AC1807" s="37"/>
      <c r="AD1807" s="37"/>
    </row>
    <row r="1808" customFormat="false" ht="15" hidden="false" customHeight="false" outlineLevel="0" collapsed="false">
      <c r="U1808" s="81"/>
      <c r="V1808" s="37"/>
      <c r="W1808" s="37"/>
      <c r="X1808" s="37"/>
      <c r="Y1808" s="37"/>
      <c r="Z1808" s="37"/>
      <c r="AA1808" s="82"/>
      <c r="AB1808" s="87"/>
      <c r="AC1808" s="37"/>
      <c r="AD1808" s="37"/>
    </row>
    <row r="1809" customFormat="false" ht="15" hidden="false" customHeight="false" outlineLevel="0" collapsed="false">
      <c r="U1809" s="81"/>
      <c r="V1809" s="37"/>
      <c r="W1809" s="37"/>
      <c r="X1809" s="37"/>
      <c r="Y1809" s="37"/>
      <c r="Z1809" s="37"/>
      <c r="AA1809" s="82"/>
      <c r="AB1809" s="87"/>
      <c r="AC1809" s="37"/>
      <c r="AD1809" s="37"/>
    </row>
    <row r="1810" customFormat="false" ht="15" hidden="false" customHeight="false" outlineLevel="0" collapsed="false">
      <c r="U1810" s="81"/>
      <c r="V1810" s="37"/>
      <c r="W1810" s="37"/>
      <c r="X1810" s="37"/>
      <c r="Y1810" s="37"/>
      <c r="Z1810" s="37"/>
      <c r="AA1810" s="82"/>
      <c r="AB1810" s="87"/>
      <c r="AC1810" s="37"/>
      <c r="AD1810" s="37"/>
    </row>
    <row r="1811" customFormat="false" ht="15" hidden="false" customHeight="false" outlineLevel="0" collapsed="false">
      <c r="U1811" s="81"/>
      <c r="V1811" s="37"/>
      <c r="W1811" s="37"/>
      <c r="X1811" s="37"/>
      <c r="Y1811" s="37"/>
      <c r="Z1811" s="37"/>
      <c r="AA1811" s="82"/>
      <c r="AB1811" s="87"/>
      <c r="AC1811" s="37"/>
      <c r="AD1811" s="37"/>
    </row>
    <row r="1812" customFormat="false" ht="15" hidden="false" customHeight="false" outlineLevel="0" collapsed="false">
      <c r="U1812" s="81"/>
      <c r="V1812" s="37"/>
      <c r="W1812" s="37"/>
      <c r="X1812" s="37"/>
      <c r="Y1812" s="37"/>
      <c r="Z1812" s="37"/>
      <c r="AA1812" s="82"/>
      <c r="AB1812" s="87"/>
      <c r="AC1812" s="37"/>
      <c r="AD1812" s="37"/>
    </row>
    <row r="1813" customFormat="false" ht="15" hidden="false" customHeight="false" outlineLevel="0" collapsed="false">
      <c r="U1813" s="81"/>
      <c r="V1813" s="37"/>
      <c r="W1813" s="37"/>
      <c r="X1813" s="37"/>
      <c r="Y1813" s="37"/>
      <c r="Z1813" s="37"/>
      <c r="AA1813" s="82"/>
      <c r="AB1813" s="87"/>
      <c r="AC1813" s="37"/>
      <c r="AD1813" s="37"/>
    </row>
    <row r="1814" customFormat="false" ht="15" hidden="false" customHeight="false" outlineLevel="0" collapsed="false">
      <c r="U1814" s="81"/>
      <c r="V1814" s="37"/>
      <c r="W1814" s="37"/>
      <c r="X1814" s="37"/>
      <c r="Y1814" s="37"/>
      <c r="Z1814" s="37"/>
      <c r="AA1814" s="82"/>
      <c r="AB1814" s="87"/>
      <c r="AC1814" s="37"/>
      <c r="AD1814" s="37"/>
    </row>
    <row r="1815" customFormat="false" ht="15" hidden="false" customHeight="false" outlineLevel="0" collapsed="false">
      <c r="U1815" s="81"/>
      <c r="V1815" s="37"/>
      <c r="W1815" s="37"/>
      <c r="X1815" s="37"/>
      <c r="Y1815" s="37"/>
      <c r="Z1815" s="37"/>
      <c r="AA1815" s="82"/>
      <c r="AB1815" s="87"/>
      <c r="AC1815" s="37"/>
      <c r="AD1815" s="37"/>
    </row>
    <row r="1816" customFormat="false" ht="15" hidden="false" customHeight="false" outlineLevel="0" collapsed="false">
      <c r="U1816" s="81"/>
      <c r="V1816" s="37"/>
      <c r="W1816" s="37"/>
      <c r="X1816" s="37"/>
      <c r="Y1816" s="37"/>
      <c r="Z1816" s="37"/>
      <c r="AA1816" s="82"/>
      <c r="AB1816" s="87"/>
      <c r="AC1816" s="37"/>
      <c r="AD1816" s="37"/>
    </row>
    <row r="1817" customFormat="false" ht="15" hidden="false" customHeight="false" outlineLevel="0" collapsed="false">
      <c r="U1817" s="81"/>
      <c r="V1817" s="37"/>
      <c r="W1817" s="37"/>
      <c r="X1817" s="37"/>
      <c r="Y1817" s="37"/>
      <c r="Z1817" s="37"/>
      <c r="AA1817" s="82"/>
      <c r="AB1817" s="87"/>
      <c r="AC1817" s="37"/>
      <c r="AD1817" s="37"/>
    </row>
    <row r="1818" customFormat="false" ht="15" hidden="false" customHeight="false" outlineLevel="0" collapsed="false">
      <c r="U1818" s="81"/>
      <c r="V1818" s="37"/>
      <c r="W1818" s="37"/>
      <c r="X1818" s="37"/>
      <c r="Y1818" s="37"/>
      <c r="Z1818" s="37"/>
      <c r="AA1818" s="82"/>
      <c r="AB1818" s="87"/>
      <c r="AC1818" s="37"/>
      <c r="AD1818" s="37"/>
    </row>
    <row r="1819" customFormat="false" ht="15" hidden="false" customHeight="false" outlineLevel="0" collapsed="false">
      <c r="U1819" s="81"/>
      <c r="V1819" s="37"/>
      <c r="W1819" s="37"/>
      <c r="X1819" s="37"/>
      <c r="Y1819" s="37"/>
      <c r="Z1819" s="37"/>
      <c r="AA1819" s="82"/>
      <c r="AB1819" s="87"/>
      <c r="AC1819" s="37"/>
      <c r="AD1819" s="37"/>
    </row>
    <row r="1820" customFormat="false" ht="15" hidden="false" customHeight="false" outlineLevel="0" collapsed="false">
      <c r="U1820" s="81"/>
      <c r="V1820" s="37"/>
      <c r="W1820" s="37"/>
      <c r="X1820" s="37"/>
      <c r="Y1820" s="37"/>
      <c r="Z1820" s="37"/>
      <c r="AA1820" s="82"/>
      <c r="AB1820" s="87"/>
      <c r="AC1820" s="37"/>
      <c r="AD1820" s="37"/>
    </row>
    <row r="1821" customFormat="false" ht="15" hidden="false" customHeight="false" outlineLevel="0" collapsed="false">
      <c r="U1821" s="81"/>
      <c r="V1821" s="37"/>
      <c r="W1821" s="37"/>
      <c r="X1821" s="37"/>
      <c r="Y1821" s="37"/>
      <c r="Z1821" s="37"/>
      <c r="AA1821" s="82"/>
      <c r="AB1821" s="87"/>
      <c r="AC1821" s="37"/>
      <c r="AD1821" s="37"/>
    </row>
    <row r="1822" customFormat="false" ht="15" hidden="false" customHeight="false" outlineLevel="0" collapsed="false">
      <c r="U1822" s="81"/>
      <c r="V1822" s="37"/>
      <c r="W1822" s="37"/>
      <c r="X1822" s="37"/>
      <c r="Y1822" s="37"/>
      <c r="Z1822" s="37"/>
      <c r="AA1822" s="82"/>
      <c r="AB1822" s="87"/>
      <c r="AC1822" s="37"/>
      <c r="AD1822" s="37"/>
    </row>
    <row r="1823" customFormat="false" ht="15" hidden="false" customHeight="false" outlineLevel="0" collapsed="false">
      <c r="U1823" s="81"/>
      <c r="V1823" s="37"/>
      <c r="W1823" s="37"/>
      <c r="X1823" s="37"/>
      <c r="Y1823" s="37"/>
      <c r="Z1823" s="37"/>
      <c r="AA1823" s="82"/>
      <c r="AB1823" s="87"/>
      <c r="AC1823" s="37"/>
      <c r="AD1823" s="37"/>
    </row>
    <row r="1824" customFormat="false" ht="15" hidden="false" customHeight="false" outlineLevel="0" collapsed="false">
      <c r="U1824" s="81"/>
      <c r="V1824" s="37"/>
      <c r="W1824" s="37"/>
      <c r="X1824" s="37"/>
      <c r="Y1824" s="37"/>
      <c r="Z1824" s="37"/>
      <c r="AA1824" s="82"/>
      <c r="AB1824" s="87"/>
      <c r="AC1824" s="37"/>
      <c r="AD1824" s="37"/>
    </row>
    <row r="1825" customFormat="false" ht="15" hidden="false" customHeight="false" outlineLevel="0" collapsed="false">
      <c r="U1825" s="81"/>
      <c r="V1825" s="37"/>
      <c r="W1825" s="37"/>
      <c r="X1825" s="37"/>
      <c r="Y1825" s="37"/>
      <c r="Z1825" s="37"/>
      <c r="AA1825" s="82"/>
      <c r="AB1825" s="87"/>
      <c r="AC1825" s="37"/>
      <c r="AD1825" s="37"/>
    </row>
    <row r="1826" customFormat="false" ht="15" hidden="false" customHeight="false" outlineLevel="0" collapsed="false">
      <c r="U1826" s="81"/>
      <c r="V1826" s="37"/>
      <c r="W1826" s="37"/>
      <c r="X1826" s="37"/>
      <c r="Y1826" s="37"/>
      <c r="Z1826" s="37"/>
      <c r="AA1826" s="82"/>
      <c r="AB1826" s="87"/>
      <c r="AC1826" s="37"/>
      <c r="AD1826" s="37"/>
    </row>
    <row r="1827" customFormat="false" ht="15" hidden="false" customHeight="false" outlineLevel="0" collapsed="false">
      <c r="U1827" s="81"/>
      <c r="V1827" s="37"/>
      <c r="W1827" s="37"/>
      <c r="X1827" s="37"/>
      <c r="Y1827" s="37"/>
      <c r="Z1827" s="37"/>
      <c r="AA1827" s="82"/>
      <c r="AB1827" s="87"/>
      <c r="AC1827" s="37"/>
      <c r="AD1827" s="37"/>
    </row>
    <row r="1828" customFormat="false" ht="15" hidden="false" customHeight="false" outlineLevel="0" collapsed="false">
      <c r="U1828" s="81"/>
      <c r="V1828" s="37"/>
      <c r="W1828" s="37"/>
      <c r="X1828" s="37"/>
      <c r="Y1828" s="37"/>
      <c r="Z1828" s="37"/>
      <c r="AA1828" s="82"/>
      <c r="AB1828" s="87"/>
      <c r="AC1828" s="37"/>
      <c r="AD1828" s="37"/>
    </row>
    <row r="1829" customFormat="false" ht="15" hidden="false" customHeight="false" outlineLevel="0" collapsed="false">
      <c r="U1829" s="81"/>
      <c r="V1829" s="37"/>
      <c r="W1829" s="37"/>
      <c r="X1829" s="37"/>
      <c r="Y1829" s="37"/>
      <c r="Z1829" s="37"/>
      <c r="AA1829" s="82"/>
      <c r="AB1829" s="87"/>
      <c r="AC1829" s="37"/>
      <c r="AD1829" s="37"/>
    </row>
    <row r="1830" customFormat="false" ht="15" hidden="false" customHeight="false" outlineLevel="0" collapsed="false">
      <c r="U1830" s="81"/>
      <c r="V1830" s="37"/>
      <c r="W1830" s="37"/>
      <c r="X1830" s="37"/>
      <c r="Y1830" s="37"/>
      <c r="Z1830" s="37"/>
      <c r="AA1830" s="82"/>
      <c r="AB1830" s="87"/>
      <c r="AC1830" s="37"/>
      <c r="AD1830" s="37"/>
    </row>
    <row r="1831" customFormat="false" ht="15" hidden="false" customHeight="false" outlineLevel="0" collapsed="false">
      <c r="U1831" s="81"/>
      <c r="V1831" s="37"/>
      <c r="W1831" s="37"/>
      <c r="X1831" s="37"/>
      <c r="Y1831" s="37"/>
      <c r="Z1831" s="37"/>
      <c r="AA1831" s="82"/>
      <c r="AB1831" s="87"/>
      <c r="AC1831" s="37"/>
      <c r="AD1831" s="37"/>
    </row>
    <row r="1832" customFormat="false" ht="15" hidden="false" customHeight="false" outlineLevel="0" collapsed="false">
      <c r="U1832" s="81"/>
      <c r="V1832" s="37"/>
      <c r="W1832" s="37"/>
      <c r="X1832" s="37"/>
      <c r="Y1832" s="37"/>
      <c r="Z1832" s="37"/>
      <c r="AA1832" s="82"/>
      <c r="AB1832" s="87"/>
      <c r="AC1832" s="37"/>
      <c r="AD1832" s="37"/>
    </row>
    <row r="1833" customFormat="false" ht="15" hidden="false" customHeight="false" outlineLevel="0" collapsed="false">
      <c r="U1833" s="81"/>
      <c r="V1833" s="37"/>
      <c r="W1833" s="37"/>
      <c r="X1833" s="37"/>
      <c r="Y1833" s="37"/>
      <c r="Z1833" s="37"/>
      <c r="AA1833" s="82"/>
      <c r="AB1833" s="87"/>
      <c r="AC1833" s="37"/>
      <c r="AD1833" s="37"/>
    </row>
    <row r="1834" customFormat="false" ht="15" hidden="false" customHeight="false" outlineLevel="0" collapsed="false">
      <c r="U1834" s="81"/>
      <c r="V1834" s="37"/>
      <c r="W1834" s="37"/>
      <c r="X1834" s="37"/>
      <c r="Y1834" s="37"/>
      <c r="Z1834" s="37"/>
      <c r="AA1834" s="82"/>
      <c r="AB1834" s="87"/>
      <c r="AC1834" s="37"/>
      <c r="AD1834" s="37"/>
    </row>
    <row r="1835" customFormat="false" ht="15" hidden="false" customHeight="false" outlineLevel="0" collapsed="false">
      <c r="U1835" s="81"/>
      <c r="V1835" s="37"/>
      <c r="W1835" s="37"/>
      <c r="X1835" s="37"/>
      <c r="Y1835" s="37"/>
      <c r="Z1835" s="37"/>
      <c r="AA1835" s="82"/>
      <c r="AB1835" s="87"/>
      <c r="AC1835" s="37"/>
      <c r="AD1835" s="37"/>
    </row>
    <row r="1836" customFormat="false" ht="15" hidden="false" customHeight="false" outlineLevel="0" collapsed="false">
      <c r="U1836" s="81"/>
      <c r="V1836" s="37"/>
      <c r="W1836" s="37"/>
      <c r="X1836" s="37"/>
      <c r="Y1836" s="37"/>
      <c r="Z1836" s="37"/>
      <c r="AA1836" s="82"/>
      <c r="AB1836" s="87"/>
      <c r="AC1836" s="37"/>
      <c r="AD1836" s="37"/>
    </row>
    <row r="1837" customFormat="false" ht="15" hidden="false" customHeight="false" outlineLevel="0" collapsed="false">
      <c r="U1837" s="81"/>
      <c r="V1837" s="37"/>
      <c r="W1837" s="37"/>
      <c r="X1837" s="37"/>
      <c r="Y1837" s="37"/>
      <c r="Z1837" s="37"/>
      <c r="AA1837" s="82"/>
      <c r="AB1837" s="87"/>
      <c r="AC1837" s="37"/>
      <c r="AD1837" s="37"/>
    </row>
    <row r="1838" customFormat="false" ht="15" hidden="false" customHeight="false" outlineLevel="0" collapsed="false">
      <c r="U1838" s="81"/>
      <c r="V1838" s="37"/>
      <c r="W1838" s="37"/>
      <c r="X1838" s="37"/>
      <c r="Y1838" s="37"/>
      <c r="Z1838" s="37"/>
      <c r="AA1838" s="82"/>
      <c r="AB1838" s="87"/>
      <c r="AC1838" s="37"/>
      <c r="AD1838" s="37"/>
    </row>
    <row r="1839" customFormat="false" ht="15" hidden="false" customHeight="false" outlineLevel="0" collapsed="false">
      <c r="U1839" s="81"/>
      <c r="V1839" s="37"/>
      <c r="W1839" s="37"/>
      <c r="X1839" s="37"/>
      <c r="Y1839" s="37"/>
      <c r="Z1839" s="37"/>
      <c r="AA1839" s="82"/>
      <c r="AB1839" s="87"/>
      <c r="AC1839" s="37"/>
      <c r="AD1839" s="37"/>
    </row>
    <row r="1840" customFormat="false" ht="15" hidden="false" customHeight="false" outlineLevel="0" collapsed="false">
      <c r="U1840" s="81"/>
      <c r="V1840" s="37"/>
      <c r="W1840" s="37"/>
      <c r="X1840" s="37"/>
      <c r="Y1840" s="37"/>
      <c r="Z1840" s="37"/>
      <c r="AA1840" s="82"/>
      <c r="AB1840" s="87"/>
      <c r="AC1840" s="37"/>
      <c r="AD1840" s="37"/>
    </row>
    <row r="1841" customFormat="false" ht="15" hidden="false" customHeight="false" outlineLevel="0" collapsed="false">
      <c r="U1841" s="81"/>
      <c r="V1841" s="37"/>
      <c r="W1841" s="37"/>
      <c r="X1841" s="37"/>
      <c r="Y1841" s="37"/>
      <c r="Z1841" s="37"/>
      <c r="AA1841" s="82"/>
      <c r="AB1841" s="87"/>
      <c r="AC1841" s="37"/>
      <c r="AD1841" s="37"/>
    </row>
    <row r="1842" customFormat="false" ht="15" hidden="false" customHeight="false" outlineLevel="0" collapsed="false">
      <c r="U1842" s="81"/>
      <c r="V1842" s="37"/>
      <c r="W1842" s="37"/>
      <c r="X1842" s="37"/>
      <c r="Y1842" s="37"/>
      <c r="Z1842" s="37"/>
      <c r="AA1842" s="82"/>
      <c r="AB1842" s="87"/>
      <c r="AC1842" s="37"/>
      <c r="AD1842" s="37"/>
    </row>
    <row r="1843" customFormat="false" ht="15" hidden="false" customHeight="false" outlineLevel="0" collapsed="false">
      <c r="U1843" s="81"/>
      <c r="V1843" s="37"/>
      <c r="W1843" s="37"/>
      <c r="X1843" s="37"/>
      <c r="Y1843" s="37"/>
      <c r="Z1843" s="37"/>
      <c r="AA1843" s="82"/>
      <c r="AB1843" s="87"/>
      <c r="AC1843" s="37"/>
      <c r="AD1843" s="37"/>
    </row>
    <row r="1844" customFormat="false" ht="15" hidden="false" customHeight="false" outlineLevel="0" collapsed="false">
      <c r="U1844" s="81"/>
      <c r="V1844" s="37"/>
      <c r="W1844" s="37"/>
      <c r="X1844" s="37"/>
      <c r="Y1844" s="37"/>
      <c r="Z1844" s="37"/>
      <c r="AA1844" s="82"/>
      <c r="AB1844" s="87"/>
      <c r="AC1844" s="37"/>
      <c r="AD1844" s="37"/>
    </row>
    <row r="1845" customFormat="false" ht="15" hidden="false" customHeight="false" outlineLevel="0" collapsed="false">
      <c r="U1845" s="81"/>
      <c r="V1845" s="37"/>
      <c r="W1845" s="37"/>
      <c r="X1845" s="37"/>
      <c r="Y1845" s="37"/>
      <c r="Z1845" s="37"/>
      <c r="AA1845" s="82"/>
      <c r="AB1845" s="87"/>
      <c r="AC1845" s="37"/>
      <c r="AD1845" s="37"/>
    </row>
    <row r="1846" customFormat="false" ht="15" hidden="false" customHeight="false" outlineLevel="0" collapsed="false">
      <c r="U1846" s="81"/>
      <c r="V1846" s="37"/>
      <c r="W1846" s="37"/>
      <c r="X1846" s="37"/>
      <c r="Y1846" s="37"/>
      <c r="Z1846" s="37"/>
      <c r="AA1846" s="82"/>
      <c r="AB1846" s="87"/>
      <c r="AC1846" s="37"/>
      <c r="AD1846" s="37"/>
    </row>
    <row r="1847" customFormat="false" ht="15" hidden="false" customHeight="false" outlineLevel="0" collapsed="false">
      <c r="U1847" s="81"/>
      <c r="V1847" s="37"/>
      <c r="W1847" s="37"/>
      <c r="X1847" s="37"/>
      <c r="Y1847" s="37"/>
      <c r="Z1847" s="37"/>
      <c r="AA1847" s="82"/>
      <c r="AB1847" s="87"/>
      <c r="AC1847" s="37"/>
      <c r="AD1847" s="37"/>
    </row>
    <row r="1848" customFormat="false" ht="15" hidden="false" customHeight="false" outlineLevel="0" collapsed="false">
      <c r="U1848" s="81"/>
      <c r="V1848" s="37"/>
      <c r="W1848" s="37"/>
      <c r="X1848" s="37"/>
      <c r="Y1848" s="37"/>
      <c r="Z1848" s="37"/>
      <c r="AA1848" s="82"/>
      <c r="AB1848" s="87"/>
      <c r="AC1848" s="37"/>
      <c r="AD1848" s="37"/>
    </row>
    <row r="1849" customFormat="false" ht="15" hidden="false" customHeight="false" outlineLevel="0" collapsed="false">
      <c r="U1849" s="81"/>
      <c r="V1849" s="37"/>
      <c r="W1849" s="37"/>
      <c r="X1849" s="37"/>
      <c r="Y1849" s="37"/>
      <c r="Z1849" s="37"/>
      <c r="AA1849" s="82"/>
      <c r="AB1849" s="87"/>
      <c r="AC1849" s="37"/>
      <c r="AD1849" s="37"/>
    </row>
    <row r="1850" customFormat="false" ht="15" hidden="false" customHeight="false" outlineLevel="0" collapsed="false">
      <c r="U1850" s="81"/>
      <c r="V1850" s="37"/>
      <c r="W1850" s="37"/>
      <c r="X1850" s="37"/>
      <c r="Y1850" s="37"/>
      <c r="Z1850" s="37"/>
      <c r="AA1850" s="82"/>
      <c r="AB1850" s="87"/>
      <c r="AC1850" s="37"/>
      <c r="AD1850" s="37"/>
    </row>
    <row r="1851" customFormat="false" ht="15" hidden="false" customHeight="false" outlineLevel="0" collapsed="false">
      <c r="U1851" s="81"/>
      <c r="V1851" s="37"/>
      <c r="W1851" s="37"/>
      <c r="X1851" s="37"/>
      <c r="Y1851" s="37"/>
      <c r="Z1851" s="37"/>
      <c r="AA1851" s="82"/>
      <c r="AB1851" s="87"/>
      <c r="AC1851" s="37"/>
      <c r="AD1851" s="37"/>
    </row>
    <row r="1852" customFormat="false" ht="15" hidden="false" customHeight="false" outlineLevel="0" collapsed="false">
      <c r="U1852" s="81"/>
      <c r="V1852" s="37"/>
      <c r="W1852" s="37"/>
      <c r="X1852" s="37"/>
      <c r="Y1852" s="37"/>
      <c r="Z1852" s="37"/>
      <c r="AA1852" s="82"/>
      <c r="AB1852" s="87"/>
      <c r="AC1852" s="37"/>
      <c r="AD1852" s="37"/>
    </row>
    <row r="1853" customFormat="false" ht="15" hidden="false" customHeight="false" outlineLevel="0" collapsed="false">
      <c r="R1853" s="37"/>
      <c r="S1853" s="37"/>
      <c r="T1853" s="37"/>
      <c r="U1853" s="81"/>
      <c r="V1853" s="37"/>
      <c r="W1853" s="37"/>
      <c r="X1853" s="37"/>
      <c r="Y1853" s="37"/>
      <c r="Z1853" s="37"/>
      <c r="AA1853" s="82"/>
      <c r="AB1853" s="87"/>
      <c r="AC1853" s="37"/>
      <c r="AD1853" s="37"/>
    </row>
    <row r="1854" customFormat="false" ht="15" hidden="false" customHeight="false" outlineLevel="0" collapsed="false">
      <c r="R1854" s="37"/>
      <c r="S1854" s="37"/>
      <c r="T1854" s="37"/>
      <c r="U1854" s="81"/>
      <c r="V1854" s="37"/>
      <c r="W1854" s="37"/>
      <c r="X1854" s="37"/>
      <c r="Y1854" s="37"/>
      <c r="Z1854" s="37"/>
      <c r="AA1854" s="82"/>
      <c r="AB1854" s="87"/>
      <c r="AC1854" s="37"/>
      <c r="AD1854" s="37"/>
    </row>
    <row r="1855" customFormat="false" ht="15" hidden="false" customHeight="false" outlineLevel="0" collapsed="false">
      <c r="R1855" s="37"/>
      <c r="S1855" s="37"/>
      <c r="T1855" s="37"/>
      <c r="U1855" s="81"/>
      <c r="V1855" s="37"/>
      <c r="W1855" s="37"/>
      <c r="X1855" s="37"/>
      <c r="Y1855" s="37"/>
      <c r="Z1855" s="37"/>
      <c r="AA1855" s="82"/>
      <c r="AB1855" s="87"/>
      <c r="AC1855" s="37"/>
      <c r="AD1855" s="37"/>
    </row>
    <row r="1856" customFormat="false" ht="15" hidden="false" customHeight="false" outlineLevel="0" collapsed="false">
      <c r="R1856" s="37"/>
      <c r="S1856" s="37"/>
      <c r="T1856" s="37"/>
      <c r="U1856" s="81"/>
      <c r="V1856" s="37"/>
      <c r="W1856" s="37"/>
      <c r="X1856" s="37"/>
      <c r="Y1856" s="37"/>
      <c r="Z1856" s="37"/>
      <c r="AA1856" s="82"/>
      <c r="AB1856" s="87"/>
      <c r="AC1856" s="37"/>
      <c r="AD1856" s="37"/>
    </row>
    <row r="1857" customFormat="false" ht="15" hidden="false" customHeight="false" outlineLevel="0" collapsed="false">
      <c r="R1857" s="37"/>
      <c r="S1857" s="37"/>
      <c r="T1857" s="37"/>
      <c r="U1857" s="81"/>
      <c r="V1857" s="37"/>
      <c r="W1857" s="37"/>
      <c r="X1857" s="37"/>
      <c r="Y1857" s="37"/>
      <c r="Z1857" s="37"/>
      <c r="AA1857" s="82"/>
      <c r="AB1857" s="87"/>
      <c r="AC1857" s="37"/>
      <c r="AD1857" s="37"/>
    </row>
    <row r="1858" customFormat="false" ht="15" hidden="false" customHeight="false" outlineLevel="0" collapsed="false">
      <c r="R1858" s="37"/>
      <c r="S1858" s="37"/>
      <c r="T1858" s="37"/>
      <c r="U1858" s="81"/>
      <c r="V1858" s="37"/>
      <c r="W1858" s="37"/>
      <c r="X1858" s="37"/>
      <c r="Y1858" s="37"/>
      <c r="Z1858" s="37"/>
      <c r="AA1858" s="82"/>
      <c r="AB1858" s="87"/>
      <c r="AC1858" s="37"/>
      <c r="AD1858" s="37"/>
    </row>
    <row r="1859" customFormat="false" ht="15" hidden="false" customHeight="false" outlineLevel="0" collapsed="false">
      <c r="R1859" s="37"/>
      <c r="S1859" s="37"/>
      <c r="T1859" s="37"/>
      <c r="U1859" s="81"/>
      <c r="V1859" s="37"/>
      <c r="W1859" s="37"/>
      <c r="X1859" s="37"/>
      <c r="Y1859" s="37"/>
      <c r="Z1859" s="37"/>
      <c r="AA1859" s="82"/>
      <c r="AB1859" s="87"/>
      <c r="AC1859" s="37"/>
      <c r="AD1859" s="37"/>
    </row>
    <row r="1860" customFormat="false" ht="15" hidden="false" customHeight="false" outlineLevel="0" collapsed="false">
      <c r="R1860" s="37"/>
      <c r="S1860" s="37"/>
      <c r="T1860" s="37"/>
      <c r="U1860" s="81"/>
      <c r="V1860" s="37"/>
      <c r="W1860" s="37"/>
      <c r="X1860" s="37"/>
      <c r="Y1860" s="37"/>
      <c r="Z1860" s="37"/>
      <c r="AA1860" s="82"/>
      <c r="AB1860" s="87"/>
      <c r="AC1860" s="37"/>
      <c r="AD1860" s="37"/>
    </row>
    <row r="1861" customFormat="false" ht="15" hidden="false" customHeight="false" outlineLevel="0" collapsed="false">
      <c r="R1861" s="37"/>
      <c r="S1861" s="37"/>
      <c r="T1861" s="37"/>
      <c r="U1861" s="81"/>
      <c r="V1861" s="37"/>
      <c r="W1861" s="37"/>
      <c r="X1861" s="37"/>
      <c r="Y1861" s="37"/>
      <c r="Z1861" s="37"/>
      <c r="AA1861" s="82"/>
      <c r="AB1861" s="87"/>
      <c r="AC1861" s="37"/>
      <c r="AD1861" s="37"/>
    </row>
    <row r="1862" customFormat="false" ht="15" hidden="false" customHeight="false" outlineLevel="0" collapsed="false">
      <c r="R1862" s="37"/>
      <c r="S1862" s="37"/>
      <c r="T1862" s="37"/>
      <c r="U1862" s="81"/>
      <c r="V1862" s="37"/>
      <c r="W1862" s="37"/>
      <c r="X1862" s="37"/>
      <c r="Y1862" s="37"/>
      <c r="Z1862" s="37"/>
      <c r="AA1862" s="82"/>
      <c r="AB1862" s="87"/>
      <c r="AC1862" s="37"/>
      <c r="AD1862" s="37"/>
    </row>
    <row r="1863" customFormat="false" ht="15" hidden="false" customHeight="false" outlineLevel="0" collapsed="false">
      <c r="R1863" s="37"/>
      <c r="S1863" s="37"/>
      <c r="T1863" s="37"/>
      <c r="U1863" s="81"/>
      <c r="V1863" s="37"/>
      <c r="W1863" s="37"/>
      <c r="X1863" s="37"/>
      <c r="Y1863" s="37"/>
      <c r="Z1863" s="37"/>
      <c r="AA1863" s="82"/>
      <c r="AB1863" s="87"/>
      <c r="AC1863" s="37"/>
      <c r="AD1863" s="37"/>
    </row>
    <row r="1864" customFormat="false" ht="15" hidden="false" customHeight="false" outlineLevel="0" collapsed="false">
      <c r="R1864" s="37"/>
      <c r="S1864" s="37"/>
      <c r="T1864" s="37"/>
      <c r="U1864" s="81"/>
      <c r="V1864" s="37"/>
      <c r="W1864" s="37"/>
      <c r="X1864" s="37"/>
      <c r="Y1864" s="37"/>
      <c r="Z1864" s="37"/>
      <c r="AA1864" s="82"/>
      <c r="AB1864" s="87"/>
      <c r="AC1864" s="37"/>
      <c r="AD1864" s="37"/>
    </row>
    <row r="1865" customFormat="false" ht="15" hidden="false" customHeight="false" outlineLevel="0" collapsed="false">
      <c r="R1865" s="37"/>
      <c r="S1865" s="37"/>
      <c r="T1865" s="37"/>
      <c r="U1865" s="81"/>
      <c r="V1865" s="37"/>
      <c r="W1865" s="37"/>
      <c r="X1865" s="37"/>
      <c r="Y1865" s="37"/>
      <c r="Z1865" s="37"/>
      <c r="AA1865" s="82"/>
      <c r="AB1865" s="87"/>
      <c r="AC1865" s="37"/>
      <c r="AD1865" s="37"/>
    </row>
    <row r="1866" customFormat="false" ht="15" hidden="false" customHeight="false" outlineLevel="0" collapsed="false">
      <c r="R1866" s="37"/>
      <c r="S1866" s="37"/>
      <c r="T1866" s="37"/>
      <c r="U1866" s="81"/>
      <c r="V1866" s="37"/>
      <c r="W1866" s="37"/>
      <c r="X1866" s="37"/>
      <c r="Y1866" s="37"/>
      <c r="Z1866" s="37"/>
      <c r="AA1866" s="82"/>
      <c r="AB1866" s="87"/>
      <c r="AC1866" s="37"/>
      <c r="AD1866" s="37"/>
    </row>
    <row r="1867" customFormat="false" ht="15" hidden="false" customHeight="false" outlineLevel="0" collapsed="false">
      <c r="R1867" s="37"/>
      <c r="S1867" s="37"/>
      <c r="T1867" s="37"/>
      <c r="U1867" s="81"/>
      <c r="V1867" s="37"/>
      <c r="W1867" s="37"/>
      <c r="X1867" s="37"/>
      <c r="Y1867" s="37"/>
      <c r="Z1867" s="37"/>
      <c r="AA1867" s="82"/>
      <c r="AB1867" s="87"/>
      <c r="AC1867" s="37"/>
      <c r="AD1867" s="37"/>
    </row>
    <row r="1868" customFormat="false" ht="15" hidden="false" customHeight="false" outlineLevel="0" collapsed="false">
      <c r="R1868" s="37"/>
      <c r="S1868" s="37"/>
      <c r="T1868" s="37"/>
      <c r="U1868" s="81"/>
      <c r="V1868" s="37"/>
      <c r="W1868" s="37"/>
      <c r="X1868" s="37"/>
      <c r="Y1868" s="37"/>
      <c r="Z1868" s="37"/>
      <c r="AA1868" s="82"/>
      <c r="AB1868" s="87"/>
      <c r="AC1868" s="37"/>
      <c r="AD1868" s="37"/>
    </row>
    <row r="1869" customFormat="false" ht="15" hidden="false" customHeight="false" outlineLevel="0" collapsed="false">
      <c r="R1869" s="37"/>
      <c r="S1869" s="37"/>
      <c r="T1869" s="37"/>
      <c r="U1869" s="81"/>
      <c r="V1869" s="37"/>
      <c r="W1869" s="37"/>
      <c r="X1869" s="37"/>
      <c r="Y1869" s="37"/>
      <c r="Z1869" s="37"/>
      <c r="AA1869" s="82"/>
      <c r="AB1869" s="87"/>
      <c r="AC1869" s="37"/>
      <c r="AD1869" s="37"/>
    </row>
    <row r="1870" customFormat="false" ht="15" hidden="false" customHeight="false" outlineLevel="0" collapsed="false">
      <c r="R1870" s="37"/>
      <c r="S1870" s="37"/>
      <c r="T1870" s="37"/>
      <c r="U1870" s="81"/>
      <c r="V1870" s="37"/>
      <c r="W1870" s="37"/>
      <c r="X1870" s="37"/>
      <c r="Y1870" s="37"/>
      <c r="Z1870" s="37"/>
      <c r="AA1870" s="82"/>
      <c r="AB1870" s="87"/>
      <c r="AC1870" s="37"/>
      <c r="AD1870" s="37"/>
    </row>
    <row r="1871" customFormat="false" ht="15" hidden="false" customHeight="false" outlineLevel="0" collapsed="false">
      <c r="R1871" s="37"/>
      <c r="S1871" s="37"/>
      <c r="T1871" s="37"/>
      <c r="U1871" s="81"/>
      <c r="V1871" s="37"/>
      <c r="W1871" s="37"/>
      <c r="X1871" s="37"/>
      <c r="Y1871" s="37"/>
      <c r="Z1871" s="37"/>
      <c r="AA1871" s="82"/>
      <c r="AB1871" s="87"/>
      <c r="AC1871" s="37"/>
      <c r="AD1871" s="37"/>
    </row>
    <row r="1872" customFormat="false" ht="15" hidden="false" customHeight="false" outlineLevel="0" collapsed="false">
      <c r="R1872" s="37"/>
      <c r="S1872" s="37"/>
      <c r="T1872" s="37"/>
      <c r="U1872" s="81"/>
      <c r="V1872" s="37"/>
      <c r="W1872" s="37"/>
      <c r="X1872" s="37"/>
      <c r="Y1872" s="37"/>
      <c r="Z1872" s="37"/>
      <c r="AA1872" s="82"/>
      <c r="AB1872" s="87"/>
      <c r="AC1872" s="37"/>
      <c r="AD1872" s="37"/>
    </row>
    <row r="1873" customFormat="false" ht="15" hidden="false" customHeight="false" outlineLevel="0" collapsed="false">
      <c r="R1873" s="37"/>
      <c r="S1873" s="37"/>
      <c r="T1873" s="37"/>
      <c r="U1873" s="81"/>
      <c r="V1873" s="37"/>
      <c r="W1873" s="37"/>
      <c r="X1873" s="37"/>
      <c r="Y1873" s="37"/>
      <c r="Z1873" s="37"/>
      <c r="AA1873" s="82"/>
      <c r="AB1873" s="87"/>
      <c r="AC1873" s="37"/>
      <c r="AD1873" s="37"/>
    </row>
    <row r="1874" customFormat="false" ht="15" hidden="false" customHeight="false" outlineLevel="0" collapsed="false">
      <c r="R1874" s="37"/>
      <c r="S1874" s="37"/>
      <c r="T1874" s="37"/>
      <c r="U1874" s="81"/>
      <c r="V1874" s="37"/>
      <c r="W1874" s="37"/>
      <c r="X1874" s="37"/>
      <c r="Y1874" s="37"/>
      <c r="Z1874" s="37"/>
      <c r="AA1874" s="82"/>
      <c r="AB1874" s="87"/>
      <c r="AC1874" s="37"/>
      <c r="AD1874" s="37"/>
    </row>
    <row r="1875" customFormat="false" ht="15" hidden="false" customHeight="false" outlineLevel="0" collapsed="false">
      <c r="R1875" s="37"/>
      <c r="S1875" s="37"/>
      <c r="T1875" s="37"/>
      <c r="U1875" s="81"/>
      <c r="V1875" s="37"/>
      <c r="W1875" s="37"/>
      <c r="X1875" s="37"/>
      <c r="Y1875" s="37"/>
      <c r="Z1875" s="37"/>
      <c r="AA1875" s="82"/>
      <c r="AB1875" s="87"/>
      <c r="AC1875" s="37"/>
      <c r="AD1875" s="37"/>
    </row>
    <row r="1876" customFormat="false" ht="15" hidden="false" customHeight="false" outlineLevel="0" collapsed="false">
      <c r="R1876" s="37"/>
      <c r="S1876" s="37"/>
      <c r="T1876" s="37"/>
      <c r="U1876" s="81"/>
      <c r="V1876" s="37"/>
      <c r="W1876" s="37"/>
      <c r="X1876" s="37"/>
      <c r="Y1876" s="37"/>
      <c r="Z1876" s="37"/>
      <c r="AA1876" s="82"/>
      <c r="AB1876" s="87"/>
      <c r="AC1876" s="37"/>
      <c r="AD1876" s="37"/>
    </row>
    <row r="1877" customFormat="false" ht="15" hidden="false" customHeight="false" outlineLevel="0" collapsed="false">
      <c r="R1877" s="37"/>
      <c r="S1877" s="37"/>
      <c r="T1877" s="37"/>
      <c r="U1877" s="81"/>
      <c r="V1877" s="37"/>
      <c r="W1877" s="37"/>
      <c r="X1877" s="37"/>
      <c r="Y1877" s="37"/>
      <c r="Z1877" s="37"/>
      <c r="AA1877" s="82"/>
      <c r="AB1877" s="87"/>
      <c r="AC1877" s="37"/>
      <c r="AD1877" s="37"/>
    </row>
    <row r="1878" customFormat="false" ht="15" hidden="false" customHeight="false" outlineLevel="0" collapsed="false">
      <c r="R1878" s="37"/>
      <c r="S1878" s="37"/>
      <c r="T1878" s="37"/>
      <c r="U1878" s="81"/>
      <c r="V1878" s="37"/>
      <c r="W1878" s="37"/>
      <c r="X1878" s="37"/>
      <c r="Y1878" s="37"/>
      <c r="Z1878" s="37"/>
      <c r="AA1878" s="82"/>
      <c r="AB1878" s="87"/>
      <c r="AC1878" s="37"/>
      <c r="AD1878" s="37"/>
    </row>
    <row r="1879" customFormat="false" ht="15" hidden="false" customHeight="false" outlineLevel="0" collapsed="false">
      <c r="R1879" s="37"/>
      <c r="S1879" s="37"/>
      <c r="T1879" s="37"/>
      <c r="U1879" s="81"/>
      <c r="V1879" s="37"/>
      <c r="W1879" s="37"/>
      <c r="X1879" s="37"/>
      <c r="Y1879" s="37"/>
      <c r="Z1879" s="37"/>
      <c r="AA1879" s="82"/>
      <c r="AB1879" s="87"/>
      <c r="AC1879" s="37"/>
      <c r="AD1879" s="37"/>
    </row>
    <row r="1880" customFormat="false" ht="15" hidden="false" customHeight="false" outlineLevel="0" collapsed="false">
      <c r="R1880" s="37"/>
      <c r="S1880" s="37"/>
      <c r="T1880" s="37"/>
      <c r="U1880" s="81"/>
      <c r="V1880" s="37"/>
      <c r="W1880" s="37"/>
      <c r="X1880" s="37"/>
      <c r="Y1880" s="37"/>
      <c r="Z1880" s="37"/>
      <c r="AA1880" s="82"/>
      <c r="AB1880" s="87"/>
      <c r="AC1880" s="37"/>
      <c r="AD1880" s="37"/>
    </row>
    <row r="1881" customFormat="false" ht="15" hidden="false" customHeight="false" outlineLevel="0" collapsed="false">
      <c r="R1881" s="37"/>
      <c r="S1881" s="37"/>
      <c r="T1881" s="37"/>
      <c r="U1881" s="81"/>
      <c r="V1881" s="37"/>
      <c r="W1881" s="37"/>
      <c r="X1881" s="37"/>
      <c r="Y1881" s="37"/>
      <c r="Z1881" s="37"/>
      <c r="AA1881" s="82"/>
      <c r="AB1881" s="87"/>
      <c r="AC1881" s="37"/>
      <c r="AD1881" s="37"/>
    </row>
    <row r="1882" customFormat="false" ht="15" hidden="false" customHeight="false" outlineLevel="0" collapsed="false">
      <c r="R1882" s="37"/>
      <c r="S1882" s="37"/>
      <c r="T1882" s="37"/>
      <c r="U1882" s="81"/>
      <c r="V1882" s="37"/>
      <c r="W1882" s="37"/>
      <c r="X1882" s="37"/>
      <c r="Y1882" s="37"/>
      <c r="Z1882" s="37"/>
      <c r="AA1882" s="82"/>
      <c r="AB1882" s="87"/>
      <c r="AC1882" s="37"/>
      <c r="AD1882" s="37"/>
    </row>
    <row r="1883" customFormat="false" ht="15" hidden="false" customHeight="false" outlineLevel="0" collapsed="false">
      <c r="R1883" s="37"/>
      <c r="S1883" s="37"/>
      <c r="T1883" s="37"/>
      <c r="U1883" s="81"/>
      <c r="V1883" s="37"/>
      <c r="W1883" s="37"/>
      <c r="X1883" s="37"/>
      <c r="Y1883" s="37"/>
      <c r="Z1883" s="37"/>
      <c r="AA1883" s="82"/>
      <c r="AB1883" s="87"/>
      <c r="AC1883" s="37"/>
      <c r="AD1883" s="37"/>
    </row>
    <row r="1884" customFormat="false" ht="15" hidden="false" customHeight="false" outlineLevel="0" collapsed="false">
      <c r="R1884" s="37"/>
      <c r="S1884" s="37"/>
      <c r="T1884" s="37"/>
      <c r="U1884" s="81"/>
      <c r="V1884" s="37"/>
      <c r="W1884" s="37"/>
      <c r="X1884" s="37"/>
      <c r="Y1884" s="37"/>
      <c r="Z1884" s="37"/>
      <c r="AA1884" s="82"/>
      <c r="AB1884" s="87"/>
      <c r="AC1884" s="37"/>
      <c r="AD1884" s="37"/>
    </row>
    <row r="1885" customFormat="false" ht="15" hidden="false" customHeight="false" outlineLevel="0" collapsed="false">
      <c r="R1885" s="37"/>
      <c r="S1885" s="37"/>
      <c r="T1885" s="37"/>
      <c r="U1885" s="81"/>
      <c r="V1885" s="37"/>
      <c r="W1885" s="37"/>
      <c r="X1885" s="37"/>
      <c r="Y1885" s="37"/>
      <c r="Z1885" s="37"/>
      <c r="AA1885" s="82"/>
      <c r="AB1885" s="87"/>
      <c r="AC1885" s="37"/>
      <c r="AD1885" s="37"/>
    </row>
    <row r="1886" customFormat="false" ht="15" hidden="false" customHeight="false" outlineLevel="0" collapsed="false">
      <c r="R1886" s="37"/>
      <c r="S1886" s="37"/>
      <c r="T1886" s="37"/>
      <c r="U1886" s="81"/>
      <c r="V1886" s="37"/>
      <c r="W1886" s="37"/>
      <c r="X1886" s="37"/>
      <c r="Y1886" s="37"/>
      <c r="Z1886" s="37"/>
      <c r="AA1886" s="82"/>
      <c r="AB1886" s="87"/>
      <c r="AC1886" s="37"/>
      <c r="AD1886" s="37"/>
    </row>
    <row r="1887" customFormat="false" ht="15" hidden="false" customHeight="false" outlineLevel="0" collapsed="false">
      <c r="R1887" s="37"/>
      <c r="S1887" s="37"/>
      <c r="T1887" s="37"/>
      <c r="U1887" s="81"/>
      <c r="V1887" s="37"/>
      <c r="W1887" s="37"/>
      <c r="X1887" s="37"/>
      <c r="Y1887" s="37"/>
      <c r="Z1887" s="37"/>
      <c r="AA1887" s="82"/>
      <c r="AB1887" s="87"/>
      <c r="AC1887" s="37"/>
      <c r="AD1887" s="37"/>
    </row>
    <row r="1888" customFormat="false" ht="15" hidden="false" customHeight="false" outlineLevel="0" collapsed="false">
      <c r="R1888" s="37"/>
      <c r="S1888" s="37"/>
      <c r="T1888" s="37"/>
      <c r="U1888" s="81"/>
      <c r="V1888" s="37"/>
      <c r="W1888" s="37"/>
      <c r="X1888" s="37"/>
      <c r="Y1888" s="37"/>
      <c r="Z1888" s="37"/>
      <c r="AA1888" s="82"/>
      <c r="AB1888" s="87"/>
      <c r="AC1888" s="37"/>
      <c r="AD1888" s="37"/>
    </row>
    <row r="1889" customFormat="false" ht="15" hidden="false" customHeight="false" outlineLevel="0" collapsed="false">
      <c r="R1889" s="37"/>
      <c r="S1889" s="37"/>
      <c r="T1889" s="37"/>
      <c r="U1889" s="81"/>
      <c r="V1889" s="37"/>
      <c r="W1889" s="37"/>
      <c r="X1889" s="37"/>
      <c r="Y1889" s="37"/>
      <c r="Z1889" s="37"/>
      <c r="AA1889" s="82"/>
      <c r="AB1889" s="87"/>
      <c r="AC1889" s="37"/>
      <c r="AD1889" s="37"/>
    </row>
    <row r="1890" customFormat="false" ht="15" hidden="false" customHeight="false" outlineLevel="0" collapsed="false">
      <c r="R1890" s="37"/>
      <c r="S1890" s="37"/>
      <c r="T1890" s="37"/>
      <c r="U1890" s="81"/>
      <c r="V1890" s="37"/>
      <c r="W1890" s="37"/>
      <c r="X1890" s="37"/>
      <c r="Y1890" s="37"/>
      <c r="Z1890" s="37"/>
      <c r="AA1890" s="82"/>
      <c r="AB1890" s="87"/>
      <c r="AC1890" s="37"/>
      <c r="AD1890" s="37"/>
    </row>
    <row r="1891" customFormat="false" ht="15" hidden="false" customHeight="false" outlineLevel="0" collapsed="false">
      <c r="R1891" s="37"/>
      <c r="S1891" s="37"/>
      <c r="T1891" s="37"/>
      <c r="U1891" s="81"/>
      <c r="V1891" s="37"/>
      <c r="W1891" s="37"/>
      <c r="X1891" s="37"/>
      <c r="Y1891" s="37"/>
      <c r="Z1891" s="37"/>
      <c r="AA1891" s="82"/>
      <c r="AB1891" s="87"/>
      <c r="AC1891" s="37"/>
      <c r="AD1891" s="37"/>
    </row>
    <row r="1892" customFormat="false" ht="15" hidden="false" customHeight="false" outlineLevel="0" collapsed="false">
      <c r="R1892" s="37"/>
      <c r="S1892" s="37"/>
      <c r="T1892" s="37"/>
      <c r="U1892" s="81"/>
      <c r="V1892" s="37"/>
      <c r="W1892" s="37"/>
      <c r="X1892" s="37"/>
      <c r="Y1892" s="37"/>
      <c r="Z1892" s="37"/>
      <c r="AA1892" s="82"/>
      <c r="AB1892" s="87"/>
      <c r="AC1892" s="37"/>
      <c r="AD1892" s="37"/>
    </row>
    <row r="1893" customFormat="false" ht="15" hidden="false" customHeight="false" outlineLevel="0" collapsed="false">
      <c r="R1893" s="37"/>
      <c r="S1893" s="37"/>
      <c r="T1893" s="37"/>
      <c r="U1893" s="81"/>
      <c r="V1893" s="37"/>
      <c r="W1893" s="37"/>
      <c r="X1893" s="37"/>
      <c r="Y1893" s="37"/>
      <c r="Z1893" s="37"/>
      <c r="AA1893" s="82"/>
      <c r="AB1893" s="87"/>
      <c r="AC1893" s="37"/>
      <c r="AD1893" s="37"/>
    </row>
    <row r="1894" customFormat="false" ht="15" hidden="false" customHeight="false" outlineLevel="0" collapsed="false">
      <c r="R1894" s="37"/>
      <c r="S1894" s="37"/>
      <c r="T1894" s="37"/>
      <c r="U1894" s="81"/>
      <c r="V1894" s="37"/>
      <c r="W1894" s="37"/>
      <c r="X1894" s="37"/>
      <c r="Y1894" s="37"/>
      <c r="Z1894" s="37"/>
      <c r="AA1894" s="82"/>
      <c r="AB1894" s="87"/>
      <c r="AC1894" s="37"/>
      <c r="AD1894" s="37"/>
    </row>
    <row r="1895" customFormat="false" ht="15" hidden="false" customHeight="false" outlineLevel="0" collapsed="false">
      <c r="R1895" s="37"/>
      <c r="S1895" s="37"/>
      <c r="T1895" s="37"/>
      <c r="U1895" s="81"/>
      <c r="V1895" s="37"/>
      <c r="W1895" s="37"/>
      <c r="X1895" s="37"/>
      <c r="Y1895" s="37"/>
      <c r="Z1895" s="37"/>
      <c r="AA1895" s="82"/>
      <c r="AB1895" s="87"/>
      <c r="AC1895" s="37"/>
      <c r="AD1895" s="37"/>
    </row>
    <row r="1896" customFormat="false" ht="15" hidden="false" customHeight="false" outlineLevel="0" collapsed="false">
      <c r="R1896" s="37"/>
      <c r="S1896" s="37"/>
      <c r="T1896" s="37"/>
      <c r="U1896" s="81"/>
      <c r="V1896" s="37"/>
      <c r="W1896" s="37"/>
      <c r="X1896" s="37"/>
      <c r="Y1896" s="37"/>
      <c r="Z1896" s="37"/>
      <c r="AA1896" s="82"/>
      <c r="AB1896" s="87"/>
      <c r="AC1896" s="37"/>
      <c r="AD1896" s="37"/>
    </row>
    <row r="1897" customFormat="false" ht="15" hidden="false" customHeight="false" outlineLevel="0" collapsed="false">
      <c r="R1897" s="37"/>
      <c r="S1897" s="37"/>
      <c r="T1897" s="37"/>
      <c r="U1897" s="81"/>
      <c r="V1897" s="37"/>
      <c r="W1897" s="37"/>
      <c r="X1897" s="37"/>
      <c r="Y1897" s="37"/>
      <c r="Z1897" s="37"/>
      <c r="AA1897" s="82"/>
      <c r="AB1897" s="87"/>
      <c r="AC1897" s="37"/>
      <c r="AD1897" s="37"/>
    </row>
    <row r="1898" customFormat="false" ht="15" hidden="false" customHeight="false" outlineLevel="0" collapsed="false">
      <c r="R1898" s="37"/>
      <c r="S1898" s="37"/>
      <c r="T1898" s="37"/>
      <c r="U1898" s="81"/>
      <c r="V1898" s="37"/>
      <c r="W1898" s="37"/>
      <c r="X1898" s="37"/>
      <c r="Y1898" s="37"/>
      <c r="Z1898" s="37"/>
      <c r="AA1898" s="82"/>
      <c r="AB1898" s="87"/>
      <c r="AC1898" s="37"/>
      <c r="AD1898" s="37"/>
    </row>
    <row r="1899" customFormat="false" ht="15" hidden="false" customHeight="false" outlineLevel="0" collapsed="false">
      <c r="R1899" s="37"/>
      <c r="S1899" s="37"/>
      <c r="T1899" s="37"/>
      <c r="U1899" s="81"/>
      <c r="V1899" s="37"/>
      <c r="W1899" s="37"/>
      <c r="X1899" s="37"/>
      <c r="Y1899" s="37"/>
      <c r="Z1899" s="37"/>
      <c r="AA1899" s="82"/>
      <c r="AB1899" s="87"/>
      <c r="AC1899" s="37"/>
      <c r="AD1899" s="37"/>
    </row>
    <row r="1900" customFormat="false" ht="15" hidden="false" customHeight="false" outlineLevel="0" collapsed="false">
      <c r="R1900" s="37"/>
      <c r="S1900" s="37"/>
      <c r="T1900" s="37"/>
      <c r="U1900" s="81"/>
      <c r="V1900" s="37"/>
      <c r="W1900" s="37"/>
      <c r="X1900" s="37"/>
      <c r="Y1900" s="37"/>
      <c r="Z1900" s="37"/>
      <c r="AA1900" s="82"/>
      <c r="AB1900" s="87"/>
      <c r="AC1900" s="37"/>
      <c r="AD1900" s="37"/>
    </row>
    <row r="1901" customFormat="false" ht="15" hidden="false" customHeight="false" outlineLevel="0" collapsed="false">
      <c r="R1901" s="37"/>
      <c r="S1901" s="37"/>
      <c r="T1901" s="37"/>
      <c r="U1901" s="81"/>
      <c r="V1901" s="37"/>
      <c r="W1901" s="37"/>
      <c r="X1901" s="37"/>
      <c r="Y1901" s="37"/>
      <c r="Z1901" s="37"/>
      <c r="AA1901" s="82"/>
      <c r="AB1901" s="87"/>
      <c r="AC1901" s="37"/>
      <c r="AD1901" s="37"/>
    </row>
    <row r="1902" customFormat="false" ht="15" hidden="false" customHeight="false" outlineLevel="0" collapsed="false">
      <c r="R1902" s="37"/>
      <c r="S1902" s="37"/>
      <c r="T1902" s="37"/>
      <c r="U1902" s="81"/>
      <c r="V1902" s="37"/>
      <c r="W1902" s="37"/>
      <c r="X1902" s="37"/>
      <c r="Y1902" s="37"/>
      <c r="Z1902" s="37"/>
      <c r="AA1902" s="82"/>
      <c r="AB1902" s="87"/>
      <c r="AC1902" s="37"/>
      <c r="AD1902" s="37"/>
    </row>
    <row r="1903" customFormat="false" ht="15" hidden="false" customHeight="false" outlineLevel="0" collapsed="false">
      <c r="R1903" s="37"/>
      <c r="S1903" s="37"/>
      <c r="T1903" s="37"/>
      <c r="U1903" s="81"/>
      <c r="V1903" s="37"/>
      <c r="W1903" s="37"/>
      <c r="X1903" s="37"/>
      <c r="Y1903" s="37"/>
      <c r="Z1903" s="37"/>
      <c r="AA1903" s="82"/>
      <c r="AB1903" s="87"/>
      <c r="AC1903" s="37"/>
      <c r="AD1903" s="37"/>
    </row>
    <row r="1904" customFormat="false" ht="15" hidden="false" customHeight="false" outlineLevel="0" collapsed="false">
      <c r="R1904" s="37"/>
      <c r="S1904" s="37"/>
      <c r="T1904" s="37"/>
      <c r="U1904" s="81"/>
      <c r="V1904" s="37"/>
      <c r="W1904" s="37"/>
      <c r="X1904" s="37"/>
      <c r="Y1904" s="37"/>
      <c r="Z1904" s="37"/>
      <c r="AA1904" s="82"/>
      <c r="AB1904" s="87"/>
      <c r="AC1904" s="37"/>
      <c r="AD1904" s="37"/>
    </row>
    <row r="1905" customFormat="false" ht="15" hidden="false" customHeight="false" outlineLevel="0" collapsed="false">
      <c r="R1905" s="37"/>
      <c r="S1905" s="37"/>
      <c r="T1905" s="37"/>
      <c r="U1905" s="81"/>
      <c r="V1905" s="37"/>
      <c r="W1905" s="37"/>
      <c r="X1905" s="37"/>
      <c r="Y1905" s="37"/>
      <c r="Z1905" s="37"/>
      <c r="AA1905" s="82"/>
      <c r="AB1905" s="87"/>
      <c r="AC1905" s="37"/>
      <c r="AD1905" s="37"/>
    </row>
    <row r="1906" customFormat="false" ht="15" hidden="false" customHeight="false" outlineLevel="0" collapsed="false">
      <c r="R1906" s="37"/>
      <c r="S1906" s="37"/>
      <c r="T1906" s="37"/>
      <c r="U1906" s="81"/>
      <c r="V1906" s="37"/>
      <c r="W1906" s="37"/>
      <c r="X1906" s="37"/>
      <c r="Y1906" s="37"/>
      <c r="Z1906" s="37"/>
      <c r="AA1906" s="82"/>
      <c r="AB1906" s="87"/>
      <c r="AC1906" s="37"/>
      <c r="AD1906" s="37"/>
    </row>
    <row r="1907" customFormat="false" ht="15" hidden="false" customHeight="false" outlineLevel="0" collapsed="false">
      <c r="R1907" s="37"/>
      <c r="S1907" s="37"/>
      <c r="T1907" s="37"/>
      <c r="U1907" s="81"/>
      <c r="V1907" s="37"/>
      <c r="W1907" s="37"/>
      <c r="X1907" s="37"/>
      <c r="Y1907" s="37"/>
      <c r="Z1907" s="37"/>
      <c r="AA1907" s="82"/>
      <c r="AB1907" s="87"/>
      <c r="AC1907" s="37"/>
      <c r="AD1907" s="37"/>
    </row>
    <row r="1908" customFormat="false" ht="15" hidden="false" customHeight="false" outlineLevel="0" collapsed="false">
      <c r="R1908" s="37"/>
      <c r="S1908" s="37"/>
      <c r="T1908" s="37"/>
      <c r="U1908" s="81"/>
      <c r="V1908" s="37"/>
      <c r="W1908" s="37"/>
      <c r="X1908" s="37"/>
      <c r="Y1908" s="37"/>
      <c r="Z1908" s="37"/>
      <c r="AA1908" s="82"/>
      <c r="AB1908" s="87"/>
      <c r="AC1908" s="37"/>
      <c r="AD1908" s="37"/>
    </row>
    <row r="1909" customFormat="false" ht="15" hidden="false" customHeight="false" outlineLevel="0" collapsed="false">
      <c r="R1909" s="37"/>
      <c r="S1909" s="37"/>
      <c r="T1909" s="37"/>
      <c r="U1909" s="81"/>
      <c r="V1909" s="37"/>
      <c r="W1909" s="37"/>
      <c r="X1909" s="37"/>
      <c r="Y1909" s="37"/>
      <c r="Z1909" s="37"/>
      <c r="AA1909" s="82"/>
      <c r="AB1909" s="87"/>
      <c r="AC1909" s="37"/>
      <c r="AD1909" s="37"/>
    </row>
    <row r="1910" customFormat="false" ht="15" hidden="false" customHeight="false" outlineLevel="0" collapsed="false">
      <c r="R1910" s="37"/>
      <c r="S1910" s="37"/>
      <c r="T1910" s="37"/>
      <c r="U1910" s="81"/>
      <c r="V1910" s="37"/>
      <c r="W1910" s="37"/>
      <c r="X1910" s="37"/>
      <c r="Y1910" s="37"/>
      <c r="Z1910" s="37"/>
      <c r="AA1910" s="82"/>
      <c r="AB1910" s="87"/>
      <c r="AC1910" s="37"/>
      <c r="AD1910" s="37"/>
    </row>
    <row r="1911" customFormat="false" ht="15" hidden="false" customHeight="false" outlineLevel="0" collapsed="false">
      <c r="R1911" s="37"/>
      <c r="S1911" s="37"/>
      <c r="T1911" s="37"/>
      <c r="U1911" s="81"/>
      <c r="V1911" s="37"/>
      <c r="W1911" s="37"/>
      <c r="X1911" s="37"/>
      <c r="Y1911" s="37"/>
      <c r="Z1911" s="37"/>
      <c r="AA1911" s="82"/>
      <c r="AB1911" s="87"/>
      <c r="AC1911" s="37"/>
      <c r="AD1911" s="37"/>
    </row>
    <row r="1912" customFormat="false" ht="15" hidden="false" customHeight="false" outlineLevel="0" collapsed="false">
      <c r="R1912" s="37"/>
      <c r="S1912" s="37"/>
      <c r="T1912" s="37"/>
      <c r="U1912" s="81"/>
      <c r="V1912" s="37"/>
      <c r="W1912" s="37"/>
      <c r="X1912" s="37"/>
      <c r="Y1912" s="37"/>
      <c r="Z1912" s="37"/>
      <c r="AA1912" s="82"/>
      <c r="AB1912" s="87"/>
      <c r="AC1912" s="37"/>
      <c r="AD1912" s="37"/>
    </row>
    <row r="1913" customFormat="false" ht="15" hidden="false" customHeight="false" outlineLevel="0" collapsed="false">
      <c r="R1913" s="37"/>
      <c r="S1913" s="37"/>
      <c r="T1913" s="37"/>
      <c r="U1913" s="81"/>
      <c r="V1913" s="37"/>
      <c r="W1913" s="37"/>
      <c r="X1913" s="37"/>
      <c r="Y1913" s="37"/>
      <c r="Z1913" s="37"/>
      <c r="AA1913" s="82"/>
      <c r="AB1913" s="87"/>
      <c r="AC1913" s="37"/>
      <c r="AD1913" s="37"/>
    </row>
    <row r="1914" customFormat="false" ht="15" hidden="false" customHeight="false" outlineLevel="0" collapsed="false">
      <c r="R1914" s="37"/>
      <c r="S1914" s="37"/>
      <c r="T1914" s="37"/>
      <c r="U1914" s="81"/>
      <c r="V1914" s="37"/>
      <c r="W1914" s="37"/>
      <c r="X1914" s="37"/>
      <c r="Y1914" s="37"/>
      <c r="Z1914" s="37"/>
      <c r="AA1914" s="82"/>
      <c r="AB1914" s="87"/>
      <c r="AC1914" s="37"/>
      <c r="AD1914" s="37"/>
    </row>
    <row r="1915" customFormat="false" ht="15" hidden="false" customHeight="false" outlineLevel="0" collapsed="false">
      <c r="R1915" s="37"/>
      <c r="S1915" s="37"/>
      <c r="T1915" s="37"/>
      <c r="U1915" s="81"/>
      <c r="V1915" s="37"/>
      <c r="W1915" s="37"/>
      <c r="X1915" s="37"/>
      <c r="Y1915" s="37"/>
      <c r="Z1915" s="37"/>
      <c r="AA1915" s="82"/>
      <c r="AB1915" s="87"/>
      <c r="AC1915" s="37"/>
      <c r="AD1915" s="37"/>
    </row>
    <row r="1916" customFormat="false" ht="15" hidden="false" customHeight="false" outlineLevel="0" collapsed="false">
      <c r="R1916" s="37"/>
      <c r="S1916" s="37"/>
      <c r="T1916" s="37"/>
      <c r="U1916" s="81"/>
      <c r="V1916" s="37"/>
      <c r="W1916" s="37"/>
      <c r="X1916" s="37"/>
      <c r="Y1916" s="37"/>
      <c r="Z1916" s="37"/>
      <c r="AA1916" s="82"/>
      <c r="AB1916" s="87"/>
      <c r="AC1916" s="37"/>
      <c r="AD1916" s="37"/>
    </row>
    <row r="1917" customFormat="false" ht="15" hidden="false" customHeight="false" outlineLevel="0" collapsed="false">
      <c r="R1917" s="37"/>
      <c r="S1917" s="37"/>
      <c r="T1917" s="37"/>
      <c r="U1917" s="81"/>
      <c r="V1917" s="37"/>
      <c r="W1917" s="37"/>
      <c r="X1917" s="37"/>
      <c r="Y1917" s="37"/>
      <c r="Z1917" s="37"/>
      <c r="AA1917" s="82"/>
      <c r="AB1917" s="87"/>
      <c r="AC1917" s="37"/>
      <c r="AD1917" s="37"/>
    </row>
    <row r="1918" customFormat="false" ht="15" hidden="false" customHeight="false" outlineLevel="0" collapsed="false">
      <c r="R1918" s="37"/>
      <c r="S1918" s="37"/>
      <c r="T1918" s="37"/>
      <c r="U1918" s="81"/>
      <c r="V1918" s="37"/>
      <c r="W1918" s="37"/>
      <c r="X1918" s="37"/>
      <c r="Y1918" s="37"/>
      <c r="Z1918" s="37"/>
      <c r="AA1918" s="82"/>
      <c r="AB1918" s="87"/>
      <c r="AC1918" s="37"/>
      <c r="AD1918" s="37"/>
    </row>
    <row r="1919" customFormat="false" ht="15" hidden="false" customHeight="false" outlineLevel="0" collapsed="false">
      <c r="R1919" s="37"/>
      <c r="S1919" s="37"/>
      <c r="T1919" s="37"/>
      <c r="U1919" s="81"/>
      <c r="V1919" s="37"/>
      <c r="W1919" s="37"/>
      <c r="X1919" s="37"/>
      <c r="Y1919" s="37"/>
      <c r="Z1919" s="37"/>
      <c r="AA1919" s="82"/>
      <c r="AB1919" s="87"/>
      <c r="AC1919" s="37"/>
      <c r="AD1919" s="37"/>
    </row>
    <row r="1920" customFormat="false" ht="15" hidden="false" customHeight="false" outlineLevel="0" collapsed="false">
      <c r="R1920" s="37"/>
      <c r="S1920" s="37"/>
      <c r="T1920" s="37"/>
      <c r="U1920" s="81"/>
      <c r="V1920" s="37"/>
      <c r="W1920" s="37"/>
      <c r="X1920" s="37"/>
      <c r="Y1920" s="37"/>
      <c r="Z1920" s="37"/>
      <c r="AA1920" s="82"/>
      <c r="AB1920" s="87"/>
      <c r="AC1920" s="37"/>
      <c r="AD1920" s="37"/>
    </row>
    <row r="1921" customFormat="false" ht="15" hidden="false" customHeight="false" outlineLevel="0" collapsed="false">
      <c r="R1921" s="37"/>
      <c r="S1921" s="37"/>
      <c r="T1921" s="37"/>
      <c r="U1921" s="81"/>
      <c r="V1921" s="37"/>
      <c r="W1921" s="37"/>
      <c r="X1921" s="37"/>
      <c r="Y1921" s="37"/>
      <c r="Z1921" s="37"/>
      <c r="AA1921" s="82"/>
      <c r="AB1921" s="87"/>
      <c r="AC1921" s="37"/>
      <c r="AD1921" s="37"/>
    </row>
    <row r="1922" customFormat="false" ht="15" hidden="false" customHeight="false" outlineLevel="0" collapsed="false">
      <c r="R1922" s="37"/>
      <c r="S1922" s="37"/>
      <c r="T1922" s="37"/>
      <c r="U1922" s="81"/>
      <c r="V1922" s="37"/>
      <c r="W1922" s="37"/>
      <c r="X1922" s="37"/>
      <c r="Y1922" s="37"/>
      <c r="Z1922" s="37"/>
      <c r="AA1922" s="82"/>
      <c r="AB1922" s="87"/>
      <c r="AC1922" s="37"/>
      <c r="AD1922" s="37"/>
    </row>
    <row r="1923" customFormat="false" ht="15" hidden="false" customHeight="false" outlineLevel="0" collapsed="false">
      <c r="R1923" s="37"/>
      <c r="S1923" s="37"/>
      <c r="T1923" s="37"/>
      <c r="U1923" s="81"/>
      <c r="V1923" s="37"/>
      <c r="W1923" s="37"/>
      <c r="X1923" s="37"/>
      <c r="Y1923" s="37"/>
      <c r="Z1923" s="37"/>
      <c r="AA1923" s="82"/>
      <c r="AB1923" s="87"/>
      <c r="AC1923" s="37"/>
      <c r="AD1923" s="37"/>
    </row>
    <row r="1924" customFormat="false" ht="15" hidden="false" customHeight="false" outlineLevel="0" collapsed="false">
      <c r="R1924" s="37"/>
      <c r="S1924" s="37"/>
      <c r="T1924" s="37"/>
      <c r="U1924" s="81"/>
      <c r="V1924" s="37"/>
      <c r="W1924" s="37"/>
      <c r="X1924" s="37"/>
      <c r="Y1924" s="37"/>
      <c r="Z1924" s="37"/>
      <c r="AA1924" s="82"/>
      <c r="AB1924" s="87"/>
      <c r="AC1924" s="37"/>
      <c r="AD1924" s="37"/>
    </row>
    <row r="1925" customFormat="false" ht="15" hidden="false" customHeight="false" outlineLevel="0" collapsed="false">
      <c r="R1925" s="37"/>
      <c r="S1925" s="37"/>
      <c r="T1925" s="37"/>
      <c r="U1925" s="81"/>
      <c r="V1925" s="37"/>
      <c r="W1925" s="37"/>
      <c r="X1925" s="37"/>
      <c r="Y1925" s="37"/>
      <c r="Z1925" s="37"/>
      <c r="AA1925" s="82"/>
      <c r="AB1925" s="87"/>
      <c r="AC1925" s="37"/>
      <c r="AD1925" s="37"/>
    </row>
    <row r="1926" customFormat="false" ht="15" hidden="false" customHeight="false" outlineLevel="0" collapsed="false">
      <c r="R1926" s="37"/>
      <c r="S1926" s="37"/>
      <c r="T1926" s="37"/>
      <c r="U1926" s="81"/>
      <c r="V1926" s="37"/>
      <c r="W1926" s="37"/>
      <c r="X1926" s="37"/>
      <c r="Y1926" s="37"/>
      <c r="Z1926" s="37"/>
      <c r="AA1926" s="82"/>
      <c r="AB1926" s="87"/>
      <c r="AC1926" s="37"/>
      <c r="AD1926" s="37"/>
    </row>
    <row r="1927" customFormat="false" ht="15" hidden="false" customHeight="false" outlineLevel="0" collapsed="false">
      <c r="R1927" s="37"/>
      <c r="S1927" s="37"/>
      <c r="T1927" s="37"/>
      <c r="U1927" s="81"/>
      <c r="V1927" s="37"/>
      <c r="W1927" s="37"/>
      <c r="X1927" s="37"/>
      <c r="Y1927" s="37"/>
      <c r="Z1927" s="37"/>
      <c r="AA1927" s="82"/>
      <c r="AB1927" s="87"/>
      <c r="AC1927" s="37"/>
      <c r="AD1927" s="37"/>
    </row>
    <row r="1928" customFormat="false" ht="15" hidden="false" customHeight="false" outlineLevel="0" collapsed="false">
      <c r="R1928" s="37"/>
      <c r="S1928" s="37"/>
      <c r="T1928" s="37"/>
      <c r="U1928" s="81"/>
      <c r="V1928" s="37"/>
      <c r="W1928" s="37"/>
      <c r="X1928" s="37"/>
      <c r="Y1928" s="37"/>
      <c r="Z1928" s="37"/>
      <c r="AA1928" s="82"/>
      <c r="AB1928" s="87"/>
      <c r="AC1928" s="37"/>
      <c r="AD1928" s="37"/>
    </row>
    <row r="1929" customFormat="false" ht="15" hidden="false" customHeight="false" outlineLevel="0" collapsed="false">
      <c r="R1929" s="37"/>
      <c r="S1929" s="37"/>
      <c r="T1929" s="37"/>
      <c r="U1929" s="81"/>
      <c r="V1929" s="37"/>
      <c r="W1929" s="37"/>
      <c r="X1929" s="37"/>
      <c r="Y1929" s="37"/>
      <c r="Z1929" s="37"/>
      <c r="AA1929" s="82"/>
      <c r="AB1929" s="87"/>
      <c r="AC1929" s="37"/>
      <c r="AD1929" s="37"/>
    </row>
    <row r="1930" customFormat="false" ht="15" hidden="false" customHeight="false" outlineLevel="0" collapsed="false">
      <c r="R1930" s="37"/>
      <c r="S1930" s="37"/>
      <c r="T1930" s="37"/>
      <c r="U1930" s="81"/>
      <c r="V1930" s="37"/>
      <c r="W1930" s="37"/>
      <c r="X1930" s="37"/>
      <c r="Y1930" s="37"/>
      <c r="Z1930" s="37"/>
      <c r="AA1930" s="82"/>
      <c r="AB1930" s="87"/>
      <c r="AC1930" s="37"/>
      <c r="AD1930" s="37"/>
    </row>
    <row r="1931" customFormat="false" ht="15" hidden="false" customHeight="false" outlineLevel="0" collapsed="false">
      <c r="R1931" s="37"/>
      <c r="S1931" s="37"/>
      <c r="T1931" s="37"/>
      <c r="U1931" s="81"/>
      <c r="V1931" s="37"/>
      <c r="W1931" s="37"/>
      <c r="X1931" s="37"/>
      <c r="Y1931" s="37"/>
      <c r="Z1931" s="37"/>
      <c r="AA1931" s="82"/>
      <c r="AB1931" s="87"/>
      <c r="AC1931" s="37"/>
      <c r="AD1931" s="37"/>
    </row>
    <row r="1932" customFormat="false" ht="15" hidden="false" customHeight="false" outlineLevel="0" collapsed="false">
      <c r="R1932" s="37"/>
      <c r="S1932" s="37"/>
      <c r="T1932" s="37"/>
      <c r="U1932" s="81"/>
      <c r="V1932" s="37"/>
      <c r="W1932" s="37"/>
      <c r="X1932" s="37"/>
      <c r="Y1932" s="37"/>
      <c r="Z1932" s="37"/>
      <c r="AA1932" s="82"/>
      <c r="AB1932" s="87"/>
      <c r="AC1932" s="37"/>
      <c r="AD1932" s="37"/>
    </row>
    <row r="1933" customFormat="false" ht="15" hidden="false" customHeight="false" outlineLevel="0" collapsed="false">
      <c r="R1933" s="37"/>
      <c r="S1933" s="37"/>
      <c r="T1933" s="37"/>
      <c r="U1933" s="81"/>
      <c r="V1933" s="37"/>
      <c r="W1933" s="37"/>
      <c r="X1933" s="37"/>
      <c r="Y1933" s="37"/>
      <c r="Z1933" s="37"/>
      <c r="AA1933" s="82"/>
      <c r="AB1933" s="87"/>
      <c r="AC1933" s="37"/>
      <c r="AD1933" s="37"/>
    </row>
    <row r="1934" customFormat="false" ht="15" hidden="false" customHeight="false" outlineLevel="0" collapsed="false">
      <c r="R1934" s="37"/>
      <c r="S1934" s="37"/>
      <c r="T1934" s="37"/>
      <c r="U1934" s="81"/>
      <c r="V1934" s="37"/>
      <c r="W1934" s="37"/>
      <c r="X1934" s="37"/>
      <c r="Y1934" s="37"/>
      <c r="Z1934" s="37"/>
      <c r="AA1934" s="82"/>
      <c r="AB1934" s="87"/>
      <c r="AC1934" s="37"/>
      <c r="AD1934" s="37"/>
    </row>
    <row r="1935" customFormat="false" ht="15" hidden="false" customHeight="false" outlineLevel="0" collapsed="false">
      <c r="R1935" s="37"/>
      <c r="S1935" s="37"/>
      <c r="T1935" s="37"/>
      <c r="U1935" s="81"/>
      <c r="V1935" s="37"/>
      <c r="W1935" s="37"/>
      <c r="X1935" s="37"/>
      <c r="Y1935" s="37"/>
      <c r="Z1935" s="37"/>
      <c r="AA1935" s="82"/>
      <c r="AB1935" s="87"/>
      <c r="AC1935" s="37"/>
      <c r="AD1935" s="37"/>
    </row>
    <row r="1936" customFormat="false" ht="15" hidden="false" customHeight="false" outlineLevel="0" collapsed="false">
      <c r="R1936" s="37"/>
      <c r="S1936" s="37"/>
      <c r="T1936" s="37"/>
      <c r="U1936" s="81"/>
      <c r="V1936" s="37"/>
      <c r="W1936" s="37"/>
      <c r="X1936" s="37"/>
      <c r="Y1936" s="37"/>
      <c r="Z1936" s="37"/>
      <c r="AA1936" s="82"/>
      <c r="AB1936" s="87"/>
      <c r="AC1936" s="37"/>
      <c r="AD1936" s="37"/>
    </row>
    <row r="1937" customFormat="false" ht="15" hidden="false" customHeight="false" outlineLevel="0" collapsed="false">
      <c r="R1937" s="37"/>
      <c r="S1937" s="37"/>
      <c r="T1937" s="37"/>
      <c r="U1937" s="81"/>
      <c r="V1937" s="37"/>
      <c r="W1937" s="37"/>
      <c r="X1937" s="37"/>
      <c r="Y1937" s="37"/>
      <c r="Z1937" s="37"/>
      <c r="AA1937" s="82"/>
      <c r="AB1937" s="87"/>
      <c r="AC1937" s="37"/>
      <c r="AD1937" s="37"/>
    </row>
    <row r="1938" customFormat="false" ht="15" hidden="false" customHeight="false" outlineLevel="0" collapsed="false">
      <c r="R1938" s="37"/>
      <c r="S1938" s="37"/>
      <c r="T1938" s="37"/>
      <c r="U1938" s="81"/>
      <c r="V1938" s="37"/>
      <c r="W1938" s="37"/>
      <c r="X1938" s="37"/>
      <c r="Y1938" s="37"/>
      <c r="Z1938" s="37"/>
      <c r="AA1938" s="82"/>
      <c r="AB1938" s="87"/>
      <c r="AC1938" s="37"/>
      <c r="AD1938" s="37"/>
    </row>
    <row r="1939" customFormat="false" ht="15" hidden="false" customHeight="false" outlineLevel="0" collapsed="false">
      <c r="R1939" s="37"/>
      <c r="S1939" s="37"/>
      <c r="T1939" s="37"/>
      <c r="U1939" s="81"/>
      <c r="V1939" s="37"/>
      <c r="W1939" s="37"/>
      <c r="X1939" s="37"/>
      <c r="Y1939" s="37"/>
      <c r="Z1939" s="37"/>
      <c r="AA1939" s="82"/>
      <c r="AB1939" s="87"/>
      <c r="AC1939" s="37"/>
      <c r="AD1939" s="37"/>
    </row>
    <row r="1940" customFormat="false" ht="15" hidden="false" customHeight="false" outlineLevel="0" collapsed="false">
      <c r="R1940" s="37"/>
      <c r="S1940" s="37"/>
      <c r="T1940" s="37"/>
      <c r="U1940" s="81"/>
      <c r="V1940" s="37"/>
      <c r="W1940" s="37"/>
      <c r="X1940" s="37"/>
      <c r="Y1940" s="37"/>
      <c r="Z1940" s="37"/>
      <c r="AA1940" s="82"/>
      <c r="AB1940" s="87"/>
      <c r="AC1940" s="37"/>
      <c r="AD1940" s="37"/>
    </row>
    <row r="1941" customFormat="false" ht="15" hidden="false" customHeight="false" outlineLevel="0" collapsed="false">
      <c r="R1941" s="37"/>
      <c r="S1941" s="37"/>
      <c r="T1941" s="37"/>
      <c r="U1941" s="81"/>
      <c r="V1941" s="37"/>
      <c r="W1941" s="37"/>
      <c r="X1941" s="37"/>
      <c r="Y1941" s="37"/>
      <c r="Z1941" s="37"/>
      <c r="AA1941" s="82"/>
      <c r="AB1941" s="87"/>
      <c r="AC1941" s="37"/>
      <c r="AD1941" s="37"/>
    </row>
    <row r="1942" customFormat="false" ht="15" hidden="false" customHeight="false" outlineLevel="0" collapsed="false">
      <c r="R1942" s="37"/>
      <c r="S1942" s="37"/>
      <c r="T1942" s="37"/>
      <c r="U1942" s="81"/>
      <c r="V1942" s="37"/>
      <c r="W1942" s="37"/>
      <c r="X1942" s="37"/>
      <c r="Y1942" s="37"/>
      <c r="Z1942" s="37"/>
      <c r="AA1942" s="82"/>
      <c r="AB1942" s="87"/>
      <c r="AC1942" s="37"/>
      <c r="AD1942" s="37"/>
    </row>
    <row r="1943" customFormat="false" ht="15" hidden="false" customHeight="false" outlineLevel="0" collapsed="false">
      <c r="R1943" s="37"/>
      <c r="S1943" s="37"/>
      <c r="T1943" s="37"/>
      <c r="U1943" s="81"/>
      <c r="V1943" s="37"/>
      <c r="W1943" s="37"/>
      <c r="X1943" s="37"/>
      <c r="Y1943" s="37"/>
      <c r="Z1943" s="37"/>
      <c r="AA1943" s="82"/>
      <c r="AB1943" s="87"/>
      <c r="AC1943" s="37"/>
      <c r="AD1943" s="37"/>
    </row>
    <row r="1944" customFormat="false" ht="15" hidden="false" customHeight="false" outlineLevel="0" collapsed="false">
      <c r="R1944" s="37"/>
      <c r="S1944" s="37"/>
      <c r="T1944" s="37"/>
      <c r="U1944" s="81"/>
      <c r="V1944" s="37"/>
      <c r="W1944" s="37"/>
      <c r="X1944" s="37"/>
      <c r="Y1944" s="37"/>
      <c r="Z1944" s="37"/>
      <c r="AA1944" s="82"/>
      <c r="AB1944" s="87"/>
      <c r="AC1944" s="37"/>
      <c r="AD1944" s="37"/>
    </row>
    <row r="1945" customFormat="false" ht="15" hidden="false" customHeight="false" outlineLevel="0" collapsed="false">
      <c r="R1945" s="37"/>
      <c r="S1945" s="37"/>
      <c r="T1945" s="37"/>
      <c r="U1945" s="81"/>
      <c r="V1945" s="37"/>
      <c r="W1945" s="37"/>
      <c r="X1945" s="37"/>
      <c r="Y1945" s="37"/>
      <c r="Z1945" s="37"/>
      <c r="AA1945" s="82"/>
      <c r="AB1945" s="87"/>
      <c r="AC1945" s="37"/>
      <c r="AD1945" s="37"/>
    </row>
    <row r="1946" customFormat="false" ht="15" hidden="false" customHeight="false" outlineLevel="0" collapsed="false">
      <c r="R1946" s="37"/>
      <c r="S1946" s="37"/>
      <c r="T1946" s="37"/>
      <c r="U1946" s="81"/>
      <c r="V1946" s="37"/>
      <c r="W1946" s="37"/>
      <c r="X1946" s="37"/>
      <c r="Y1946" s="37"/>
      <c r="Z1946" s="37"/>
      <c r="AA1946" s="82"/>
      <c r="AB1946" s="87"/>
      <c r="AC1946" s="37"/>
      <c r="AD1946" s="37"/>
    </row>
    <row r="1947" customFormat="false" ht="15" hidden="false" customHeight="false" outlineLevel="0" collapsed="false">
      <c r="R1947" s="37"/>
      <c r="S1947" s="37"/>
      <c r="T1947" s="37"/>
      <c r="U1947" s="81"/>
      <c r="V1947" s="37"/>
      <c r="W1947" s="37"/>
      <c r="X1947" s="37"/>
      <c r="Y1947" s="37"/>
      <c r="Z1947" s="37"/>
      <c r="AA1947" s="82"/>
      <c r="AB1947" s="87"/>
      <c r="AC1947" s="37"/>
      <c r="AD1947" s="37"/>
    </row>
    <row r="1948" customFormat="false" ht="15" hidden="false" customHeight="false" outlineLevel="0" collapsed="false">
      <c r="R1948" s="37"/>
      <c r="S1948" s="37"/>
      <c r="T1948" s="37"/>
      <c r="U1948" s="81"/>
      <c r="V1948" s="37"/>
      <c r="W1948" s="37"/>
      <c r="X1948" s="37"/>
      <c r="Y1948" s="37"/>
      <c r="Z1948" s="37"/>
      <c r="AA1948" s="82"/>
      <c r="AB1948" s="87"/>
      <c r="AC1948" s="37"/>
      <c r="AD1948" s="37"/>
    </row>
    <row r="1949" customFormat="false" ht="15" hidden="false" customHeight="false" outlineLevel="0" collapsed="false">
      <c r="R1949" s="37"/>
      <c r="S1949" s="37"/>
      <c r="T1949" s="37"/>
      <c r="U1949" s="81"/>
      <c r="V1949" s="37"/>
      <c r="W1949" s="37"/>
      <c r="X1949" s="37"/>
      <c r="Y1949" s="37"/>
      <c r="Z1949" s="37"/>
      <c r="AA1949" s="82"/>
      <c r="AB1949" s="87"/>
      <c r="AC1949" s="37"/>
      <c r="AD1949" s="37"/>
    </row>
    <row r="1950" customFormat="false" ht="15" hidden="false" customHeight="false" outlineLevel="0" collapsed="false">
      <c r="R1950" s="37"/>
      <c r="S1950" s="37"/>
      <c r="T1950" s="37"/>
      <c r="U1950" s="81"/>
      <c r="V1950" s="37"/>
      <c r="W1950" s="37"/>
      <c r="X1950" s="37"/>
      <c r="Y1950" s="37"/>
      <c r="Z1950" s="37"/>
      <c r="AA1950" s="82"/>
      <c r="AB1950" s="87"/>
      <c r="AC1950" s="37"/>
      <c r="AD1950" s="37"/>
    </row>
    <row r="1951" customFormat="false" ht="15" hidden="false" customHeight="false" outlineLevel="0" collapsed="false">
      <c r="R1951" s="37"/>
      <c r="S1951" s="37"/>
      <c r="T1951" s="37"/>
      <c r="U1951" s="81"/>
      <c r="V1951" s="37"/>
      <c r="W1951" s="37"/>
      <c r="X1951" s="37"/>
      <c r="Y1951" s="37"/>
      <c r="Z1951" s="37"/>
      <c r="AA1951" s="82"/>
      <c r="AB1951" s="87"/>
      <c r="AC1951" s="37"/>
      <c r="AD1951" s="37"/>
    </row>
    <row r="1952" customFormat="false" ht="15" hidden="false" customHeight="false" outlineLevel="0" collapsed="false">
      <c r="R1952" s="37"/>
      <c r="S1952" s="37"/>
      <c r="T1952" s="37"/>
      <c r="U1952" s="81"/>
      <c r="V1952" s="37"/>
      <c r="W1952" s="37"/>
      <c r="X1952" s="37"/>
      <c r="Y1952" s="37"/>
      <c r="Z1952" s="37"/>
      <c r="AA1952" s="82"/>
      <c r="AB1952" s="87"/>
      <c r="AC1952" s="37"/>
      <c r="AD1952" s="37"/>
    </row>
    <row r="1953" customFormat="false" ht="15" hidden="false" customHeight="false" outlineLevel="0" collapsed="false">
      <c r="R1953" s="37"/>
      <c r="S1953" s="37"/>
      <c r="T1953" s="37"/>
      <c r="U1953" s="81"/>
      <c r="V1953" s="37"/>
      <c r="W1953" s="37"/>
      <c r="X1953" s="37"/>
      <c r="Y1953" s="37"/>
      <c r="Z1953" s="37"/>
      <c r="AA1953" s="82"/>
      <c r="AB1953" s="87"/>
      <c r="AC1953" s="37"/>
      <c r="AD1953" s="37"/>
    </row>
    <row r="1954" customFormat="false" ht="15" hidden="false" customHeight="false" outlineLevel="0" collapsed="false">
      <c r="R1954" s="37"/>
      <c r="S1954" s="37"/>
      <c r="T1954" s="37"/>
      <c r="U1954" s="81"/>
      <c r="V1954" s="37"/>
      <c r="W1954" s="37"/>
      <c r="X1954" s="37"/>
      <c r="Y1954" s="37"/>
      <c r="Z1954" s="37"/>
      <c r="AA1954" s="82"/>
      <c r="AB1954" s="87"/>
      <c r="AC1954" s="37"/>
      <c r="AD1954" s="37"/>
    </row>
    <row r="1955" customFormat="false" ht="15" hidden="false" customHeight="false" outlineLevel="0" collapsed="false">
      <c r="R1955" s="37"/>
      <c r="S1955" s="37"/>
      <c r="T1955" s="37"/>
      <c r="U1955" s="81"/>
      <c r="V1955" s="37"/>
      <c r="W1955" s="37"/>
      <c r="X1955" s="37"/>
      <c r="Y1955" s="37"/>
      <c r="Z1955" s="37"/>
      <c r="AA1955" s="82"/>
      <c r="AB1955" s="87"/>
      <c r="AC1955" s="37"/>
      <c r="AD1955" s="37"/>
    </row>
    <row r="1956" customFormat="false" ht="15" hidden="false" customHeight="false" outlineLevel="0" collapsed="false">
      <c r="R1956" s="37"/>
      <c r="S1956" s="37"/>
      <c r="T1956" s="37"/>
      <c r="U1956" s="81"/>
      <c r="V1956" s="37"/>
      <c r="W1956" s="37"/>
      <c r="X1956" s="37"/>
      <c r="Y1956" s="37"/>
      <c r="Z1956" s="37"/>
      <c r="AA1956" s="82"/>
      <c r="AB1956" s="87"/>
      <c r="AC1956" s="37"/>
      <c r="AD1956" s="37"/>
    </row>
    <row r="1957" customFormat="false" ht="15" hidden="false" customHeight="false" outlineLevel="0" collapsed="false">
      <c r="R1957" s="37"/>
      <c r="S1957" s="37"/>
      <c r="T1957" s="37"/>
      <c r="U1957" s="81"/>
      <c r="V1957" s="37"/>
      <c r="W1957" s="37"/>
      <c r="X1957" s="37"/>
      <c r="Y1957" s="37"/>
      <c r="Z1957" s="37"/>
      <c r="AA1957" s="82"/>
      <c r="AB1957" s="87"/>
      <c r="AC1957" s="37"/>
      <c r="AD1957" s="37"/>
    </row>
    <row r="1958" customFormat="false" ht="15" hidden="false" customHeight="false" outlineLevel="0" collapsed="false">
      <c r="R1958" s="37"/>
      <c r="S1958" s="37"/>
      <c r="T1958" s="37"/>
      <c r="U1958" s="81"/>
      <c r="V1958" s="37"/>
      <c r="W1958" s="37"/>
      <c r="X1958" s="37"/>
      <c r="Y1958" s="37"/>
      <c r="Z1958" s="37"/>
      <c r="AA1958" s="82"/>
      <c r="AB1958" s="87"/>
      <c r="AC1958" s="37"/>
      <c r="AD1958" s="37"/>
    </row>
    <row r="1959" customFormat="false" ht="15" hidden="false" customHeight="false" outlineLevel="0" collapsed="false">
      <c r="R1959" s="37"/>
      <c r="S1959" s="37"/>
      <c r="T1959" s="37"/>
      <c r="U1959" s="81"/>
      <c r="V1959" s="37"/>
      <c r="W1959" s="37"/>
      <c r="X1959" s="37"/>
      <c r="Y1959" s="37"/>
      <c r="Z1959" s="37"/>
      <c r="AA1959" s="82"/>
      <c r="AB1959" s="87"/>
      <c r="AC1959" s="37"/>
      <c r="AD1959" s="37"/>
    </row>
    <row r="1960" customFormat="false" ht="15" hidden="false" customHeight="false" outlineLevel="0" collapsed="false">
      <c r="R1960" s="37"/>
      <c r="S1960" s="37"/>
      <c r="T1960" s="37"/>
      <c r="U1960" s="81"/>
      <c r="V1960" s="37"/>
      <c r="W1960" s="37"/>
      <c r="X1960" s="37"/>
      <c r="Y1960" s="37"/>
      <c r="Z1960" s="37"/>
      <c r="AA1960" s="82"/>
      <c r="AB1960" s="87"/>
      <c r="AC1960" s="37"/>
      <c r="AD1960" s="37"/>
    </row>
    <row r="1961" customFormat="false" ht="15" hidden="false" customHeight="false" outlineLevel="0" collapsed="false">
      <c r="R1961" s="37"/>
      <c r="S1961" s="37"/>
      <c r="T1961" s="37"/>
      <c r="U1961" s="81"/>
      <c r="V1961" s="37"/>
      <c r="W1961" s="37"/>
      <c r="X1961" s="37"/>
      <c r="Y1961" s="37"/>
      <c r="Z1961" s="37"/>
      <c r="AA1961" s="82"/>
      <c r="AB1961" s="87"/>
      <c r="AC1961" s="37"/>
      <c r="AD1961" s="37"/>
    </row>
    <row r="1962" customFormat="false" ht="15" hidden="false" customHeight="false" outlineLevel="0" collapsed="false">
      <c r="R1962" s="37"/>
      <c r="S1962" s="37"/>
      <c r="T1962" s="37"/>
      <c r="U1962" s="81"/>
      <c r="V1962" s="37"/>
      <c r="W1962" s="37"/>
      <c r="X1962" s="37"/>
      <c r="Y1962" s="37"/>
      <c r="Z1962" s="37"/>
      <c r="AA1962" s="82"/>
      <c r="AB1962" s="87"/>
      <c r="AC1962" s="37"/>
      <c r="AD1962" s="37"/>
    </row>
    <row r="1963" customFormat="false" ht="15" hidden="false" customHeight="false" outlineLevel="0" collapsed="false">
      <c r="R1963" s="37"/>
      <c r="S1963" s="37"/>
      <c r="T1963" s="37"/>
      <c r="U1963" s="81"/>
      <c r="V1963" s="37"/>
      <c r="W1963" s="37"/>
      <c r="X1963" s="37"/>
      <c r="Y1963" s="37"/>
      <c r="Z1963" s="37"/>
      <c r="AA1963" s="82"/>
      <c r="AB1963" s="87"/>
      <c r="AC1963" s="37"/>
      <c r="AD1963" s="37"/>
    </row>
    <row r="1964" customFormat="false" ht="15" hidden="false" customHeight="false" outlineLevel="0" collapsed="false">
      <c r="R1964" s="37"/>
      <c r="S1964" s="37"/>
      <c r="T1964" s="37"/>
      <c r="U1964" s="81"/>
      <c r="V1964" s="37"/>
      <c r="W1964" s="37"/>
      <c r="X1964" s="37"/>
      <c r="Y1964" s="37"/>
      <c r="Z1964" s="37"/>
      <c r="AA1964" s="82"/>
      <c r="AB1964" s="87"/>
      <c r="AC1964" s="37"/>
      <c r="AD1964" s="37"/>
    </row>
    <row r="1965" customFormat="false" ht="15" hidden="false" customHeight="false" outlineLevel="0" collapsed="false">
      <c r="R1965" s="37"/>
      <c r="S1965" s="37"/>
      <c r="T1965" s="37"/>
      <c r="U1965" s="81"/>
      <c r="V1965" s="37"/>
      <c r="W1965" s="37"/>
      <c r="X1965" s="37"/>
      <c r="Y1965" s="37"/>
      <c r="Z1965" s="37"/>
      <c r="AA1965" s="82"/>
      <c r="AB1965" s="87"/>
      <c r="AC1965" s="37"/>
      <c r="AD1965" s="37"/>
    </row>
    <row r="1966" customFormat="false" ht="15" hidden="false" customHeight="false" outlineLevel="0" collapsed="false">
      <c r="R1966" s="37"/>
      <c r="S1966" s="37"/>
      <c r="T1966" s="37"/>
      <c r="U1966" s="81"/>
      <c r="V1966" s="37"/>
      <c r="W1966" s="37"/>
      <c r="X1966" s="37"/>
      <c r="Y1966" s="37"/>
      <c r="Z1966" s="37"/>
      <c r="AA1966" s="82"/>
      <c r="AB1966" s="87"/>
      <c r="AC1966" s="37"/>
      <c r="AD1966" s="37"/>
    </row>
    <row r="1967" customFormat="false" ht="15" hidden="false" customHeight="false" outlineLevel="0" collapsed="false">
      <c r="R1967" s="37"/>
      <c r="S1967" s="37"/>
      <c r="T1967" s="37"/>
      <c r="U1967" s="81"/>
      <c r="V1967" s="37"/>
      <c r="W1967" s="37"/>
      <c r="X1967" s="37"/>
      <c r="Y1967" s="37"/>
      <c r="Z1967" s="37"/>
      <c r="AA1967" s="82"/>
      <c r="AB1967" s="87"/>
      <c r="AC1967" s="37"/>
      <c r="AD1967" s="37"/>
    </row>
    <row r="1968" customFormat="false" ht="15" hidden="false" customHeight="false" outlineLevel="0" collapsed="false">
      <c r="R1968" s="37"/>
      <c r="S1968" s="37"/>
      <c r="T1968" s="37"/>
      <c r="U1968" s="81"/>
      <c r="V1968" s="37"/>
      <c r="W1968" s="37"/>
      <c r="X1968" s="37"/>
      <c r="Y1968" s="37"/>
      <c r="Z1968" s="37"/>
      <c r="AA1968" s="82"/>
      <c r="AB1968" s="87"/>
      <c r="AC1968" s="37"/>
      <c r="AD1968" s="37"/>
    </row>
    <row r="1969" customFormat="false" ht="15" hidden="false" customHeight="false" outlineLevel="0" collapsed="false">
      <c r="R1969" s="37"/>
      <c r="S1969" s="37"/>
      <c r="T1969" s="37"/>
      <c r="U1969" s="81"/>
      <c r="V1969" s="37"/>
      <c r="W1969" s="37"/>
      <c r="X1969" s="37"/>
      <c r="Y1969" s="37"/>
      <c r="Z1969" s="37"/>
      <c r="AA1969" s="82"/>
      <c r="AB1969" s="87"/>
      <c r="AC1969" s="37"/>
      <c r="AD1969" s="37"/>
    </row>
    <row r="1970" customFormat="false" ht="15" hidden="false" customHeight="false" outlineLevel="0" collapsed="false">
      <c r="R1970" s="37"/>
      <c r="S1970" s="37"/>
      <c r="T1970" s="37"/>
      <c r="U1970" s="81"/>
      <c r="V1970" s="37"/>
      <c r="W1970" s="37"/>
      <c r="X1970" s="37"/>
      <c r="Y1970" s="37"/>
      <c r="Z1970" s="37"/>
      <c r="AA1970" s="82"/>
      <c r="AB1970" s="87"/>
      <c r="AC1970" s="37"/>
      <c r="AD1970" s="37"/>
    </row>
    <row r="1971" customFormat="false" ht="15" hidden="false" customHeight="false" outlineLevel="0" collapsed="false">
      <c r="R1971" s="37"/>
      <c r="S1971" s="37"/>
      <c r="T1971" s="37"/>
      <c r="U1971" s="81"/>
      <c r="V1971" s="37"/>
      <c r="W1971" s="37"/>
      <c r="X1971" s="37"/>
      <c r="Y1971" s="37"/>
      <c r="Z1971" s="37"/>
      <c r="AA1971" s="82"/>
      <c r="AB1971" s="87"/>
      <c r="AC1971" s="37"/>
      <c r="AD1971" s="37"/>
    </row>
    <row r="1972" customFormat="false" ht="15" hidden="false" customHeight="false" outlineLevel="0" collapsed="false">
      <c r="R1972" s="37"/>
      <c r="S1972" s="37"/>
      <c r="T1972" s="37"/>
      <c r="U1972" s="81"/>
      <c r="V1972" s="37"/>
      <c r="W1972" s="37"/>
      <c r="X1972" s="37"/>
      <c r="Y1972" s="37"/>
      <c r="Z1972" s="37"/>
      <c r="AA1972" s="82"/>
      <c r="AB1972" s="87"/>
      <c r="AC1972" s="37"/>
      <c r="AD1972" s="37"/>
    </row>
    <row r="1973" customFormat="false" ht="15" hidden="false" customHeight="false" outlineLevel="0" collapsed="false">
      <c r="R1973" s="37"/>
      <c r="S1973" s="37"/>
      <c r="T1973" s="37"/>
      <c r="U1973" s="81"/>
      <c r="V1973" s="37"/>
      <c r="W1973" s="37"/>
      <c r="X1973" s="37"/>
      <c r="Y1973" s="37"/>
      <c r="Z1973" s="37"/>
      <c r="AA1973" s="82"/>
      <c r="AB1973" s="87"/>
      <c r="AC1973" s="37"/>
      <c r="AD1973" s="37"/>
    </row>
    <row r="1974" customFormat="false" ht="15" hidden="false" customHeight="false" outlineLevel="0" collapsed="false">
      <c r="R1974" s="37"/>
      <c r="S1974" s="37"/>
      <c r="T1974" s="37"/>
      <c r="U1974" s="81"/>
      <c r="V1974" s="37"/>
      <c r="W1974" s="37"/>
      <c r="X1974" s="37"/>
      <c r="Y1974" s="37"/>
      <c r="Z1974" s="37"/>
      <c r="AA1974" s="82"/>
      <c r="AB1974" s="87"/>
      <c r="AC1974" s="37"/>
      <c r="AD1974" s="37"/>
    </row>
    <row r="1975" customFormat="false" ht="15" hidden="false" customHeight="false" outlineLevel="0" collapsed="false">
      <c r="R1975" s="37"/>
      <c r="S1975" s="37"/>
      <c r="T1975" s="37"/>
      <c r="U1975" s="81"/>
      <c r="V1975" s="37"/>
      <c r="W1975" s="37"/>
      <c r="X1975" s="37"/>
      <c r="Y1975" s="37"/>
      <c r="Z1975" s="37"/>
      <c r="AA1975" s="82"/>
      <c r="AB1975" s="87"/>
      <c r="AC1975" s="37"/>
      <c r="AD1975" s="37"/>
    </row>
    <row r="1976" customFormat="false" ht="15" hidden="false" customHeight="false" outlineLevel="0" collapsed="false">
      <c r="R1976" s="37"/>
      <c r="S1976" s="37"/>
      <c r="T1976" s="37"/>
      <c r="U1976" s="81"/>
      <c r="V1976" s="37"/>
      <c r="W1976" s="37"/>
      <c r="X1976" s="37"/>
      <c r="Y1976" s="37"/>
      <c r="Z1976" s="37"/>
      <c r="AA1976" s="82"/>
      <c r="AB1976" s="87"/>
      <c r="AC1976" s="37"/>
      <c r="AD1976" s="37"/>
    </row>
    <row r="1977" customFormat="false" ht="15" hidden="false" customHeight="false" outlineLevel="0" collapsed="false">
      <c r="R1977" s="37"/>
      <c r="S1977" s="37"/>
      <c r="T1977" s="37"/>
      <c r="U1977" s="81"/>
      <c r="V1977" s="37"/>
      <c r="W1977" s="37"/>
      <c r="X1977" s="37"/>
      <c r="Y1977" s="37"/>
      <c r="Z1977" s="37"/>
      <c r="AA1977" s="82"/>
      <c r="AB1977" s="87"/>
      <c r="AC1977" s="37"/>
      <c r="AD1977" s="37"/>
    </row>
    <row r="1978" customFormat="false" ht="15" hidden="false" customHeight="false" outlineLevel="0" collapsed="false">
      <c r="R1978" s="37"/>
      <c r="S1978" s="37"/>
      <c r="T1978" s="37"/>
      <c r="U1978" s="81"/>
      <c r="V1978" s="37"/>
      <c r="W1978" s="37"/>
      <c r="X1978" s="37"/>
      <c r="Y1978" s="37"/>
      <c r="Z1978" s="37"/>
      <c r="AA1978" s="82"/>
      <c r="AB1978" s="87"/>
      <c r="AC1978" s="37"/>
      <c r="AD1978" s="37"/>
    </row>
    <row r="1979" customFormat="false" ht="15" hidden="false" customHeight="false" outlineLevel="0" collapsed="false">
      <c r="R1979" s="37"/>
      <c r="S1979" s="37"/>
      <c r="T1979" s="37"/>
      <c r="U1979" s="81"/>
      <c r="V1979" s="37"/>
      <c r="W1979" s="37"/>
      <c r="X1979" s="37"/>
      <c r="Y1979" s="37"/>
      <c r="Z1979" s="37"/>
      <c r="AA1979" s="82"/>
      <c r="AB1979" s="87"/>
      <c r="AC1979" s="37"/>
      <c r="AD1979" s="37"/>
    </row>
    <row r="1980" customFormat="false" ht="15" hidden="false" customHeight="false" outlineLevel="0" collapsed="false">
      <c r="R1980" s="37"/>
      <c r="S1980" s="37"/>
      <c r="T1980" s="37"/>
      <c r="U1980" s="81"/>
      <c r="V1980" s="37"/>
      <c r="W1980" s="37"/>
      <c r="X1980" s="37"/>
      <c r="Y1980" s="37"/>
      <c r="Z1980" s="37"/>
      <c r="AA1980" s="82"/>
      <c r="AB1980" s="87"/>
      <c r="AC1980" s="37"/>
      <c r="AD1980" s="37"/>
    </row>
    <row r="1981" customFormat="false" ht="15" hidden="false" customHeight="false" outlineLevel="0" collapsed="false">
      <c r="R1981" s="37"/>
      <c r="S1981" s="37"/>
      <c r="T1981" s="37"/>
      <c r="U1981" s="81"/>
      <c r="V1981" s="37"/>
      <c r="W1981" s="37"/>
      <c r="X1981" s="37"/>
      <c r="Y1981" s="37"/>
      <c r="Z1981" s="37"/>
      <c r="AA1981" s="82"/>
      <c r="AB1981" s="87"/>
      <c r="AC1981" s="37"/>
      <c r="AD1981" s="37"/>
    </row>
    <row r="1982" customFormat="false" ht="15" hidden="false" customHeight="false" outlineLevel="0" collapsed="false">
      <c r="R1982" s="37"/>
      <c r="S1982" s="37"/>
      <c r="T1982" s="37"/>
      <c r="U1982" s="81"/>
      <c r="V1982" s="37"/>
      <c r="W1982" s="37"/>
      <c r="X1982" s="37"/>
      <c r="Y1982" s="37"/>
      <c r="Z1982" s="37"/>
      <c r="AA1982" s="82"/>
      <c r="AB1982" s="87"/>
      <c r="AC1982" s="37"/>
      <c r="AD1982" s="37"/>
    </row>
    <row r="1983" customFormat="false" ht="15" hidden="false" customHeight="false" outlineLevel="0" collapsed="false">
      <c r="R1983" s="37"/>
      <c r="S1983" s="37"/>
      <c r="T1983" s="37"/>
      <c r="U1983" s="81"/>
      <c r="V1983" s="37"/>
      <c r="W1983" s="37"/>
      <c r="X1983" s="37"/>
      <c r="Y1983" s="37"/>
      <c r="Z1983" s="37"/>
      <c r="AA1983" s="82"/>
      <c r="AB1983" s="87"/>
      <c r="AC1983" s="37"/>
      <c r="AD1983" s="37"/>
    </row>
    <row r="1984" customFormat="false" ht="15" hidden="false" customHeight="false" outlineLevel="0" collapsed="false">
      <c r="R1984" s="37"/>
      <c r="S1984" s="37"/>
      <c r="T1984" s="37"/>
      <c r="U1984" s="81"/>
      <c r="V1984" s="37"/>
      <c r="W1984" s="37"/>
      <c r="X1984" s="37"/>
      <c r="Y1984" s="37"/>
      <c r="Z1984" s="37"/>
      <c r="AA1984" s="82"/>
      <c r="AB1984" s="87"/>
      <c r="AC1984" s="37"/>
      <c r="AD1984" s="37"/>
    </row>
    <row r="1985" customFormat="false" ht="15" hidden="false" customHeight="false" outlineLevel="0" collapsed="false">
      <c r="R1985" s="37"/>
      <c r="S1985" s="37"/>
      <c r="T1985" s="37"/>
      <c r="U1985" s="81"/>
      <c r="V1985" s="37"/>
      <c r="W1985" s="37"/>
      <c r="X1985" s="37"/>
      <c r="Y1985" s="37"/>
      <c r="Z1985" s="37"/>
      <c r="AA1985" s="82"/>
      <c r="AB1985" s="87"/>
      <c r="AC1985" s="37"/>
      <c r="AD1985" s="37"/>
    </row>
    <row r="1986" customFormat="false" ht="15" hidden="false" customHeight="false" outlineLevel="0" collapsed="false">
      <c r="R1986" s="37"/>
      <c r="S1986" s="37"/>
      <c r="T1986" s="37"/>
      <c r="U1986" s="81"/>
      <c r="V1986" s="37"/>
      <c r="W1986" s="37"/>
      <c r="X1986" s="37"/>
      <c r="Y1986" s="37"/>
      <c r="Z1986" s="37"/>
      <c r="AA1986" s="82"/>
      <c r="AB1986" s="87"/>
      <c r="AC1986" s="37"/>
      <c r="AD1986" s="37"/>
    </row>
    <row r="1987" customFormat="false" ht="15" hidden="false" customHeight="false" outlineLevel="0" collapsed="false">
      <c r="R1987" s="37"/>
      <c r="S1987" s="37"/>
      <c r="T1987" s="37"/>
      <c r="U1987" s="81"/>
      <c r="V1987" s="37"/>
      <c r="W1987" s="37"/>
      <c r="X1987" s="37"/>
      <c r="Y1987" s="37"/>
      <c r="Z1987" s="37"/>
      <c r="AA1987" s="82"/>
      <c r="AB1987" s="87"/>
      <c r="AC1987" s="37"/>
      <c r="AD1987" s="37"/>
    </row>
    <row r="1988" customFormat="false" ht="15" hidden="false" customHeight="false" outlineLevel="0" collapsed="false">
      <c r="R1988" s="37"/>
      <c r="S1988" s="37"/>
      <c r="T1988" s="37"/>
      <c r="U1988" s="81"/>
      <c r="V1988" s="37"/>
      <c r="W1988" s="37"/>
      <c r="X1988" s="37"/>
      <c r="Y1988" s="37"/>
      <c r="Z1988" s="37"/>
      <c r="AA1988" s="82"/>
      <c r="AB1988" s="87"/>
      <c r="AC1988" s="37"/>
      <c r="AD1988" s="37"/>
    </row>
    <row r="1989" customFormat="false" ht="15" hidden="false" customHeight="false" outlineLevel="0" collapsed="false">
      <c r="R1989" s="37"/>
      <c r="S1989" s="37"/>
      <c r="T1989" s="37"/>
      <c r="U1989" s="81"/>
      <c r="V1989" s="37"/>
      <c r="W1989" s="37"/>
      <c r="X1989" s="37"/>
      <c r="Y1989" s="37"/>
      <c r="Z1989" s="37"/>
      <c r="AA1989" s="82"/>
      <c r="AB1989" s="87"/>
      <c r="AC1989" s="37"/>
      <c r="AD1989" s="37"/>
    </row>
    <row r="1990" customFormat="false" ht="15" hidden="false" customHeight="false" outlineLevel="0" collapsed="false">
      <c r="R1990" s="37"/>
      <c r="S1990" s="37"/>
      <c r="T1990" s="37"/>
      <c r="U1990" s="81"/>
      <c r="V1990" s="37"/>
      <c r="W1990" s="37"/>
      <c r="X1990" s="37"/>
      <c r="Y1990" s="37"/>
      <c r="Z1990" s="37"/>
      <c r="AA1990" s="82"/>
      <c r="AB1990" s="87"/>
      <c r="AC1990" s="37"/>
      <c r="AD1990" s="37"/>
    </row>
    <row r="1991" customFormat="false" ht="15" hidden="false" customHeight="false" outlineLevel="0" collapsed="false">
      <c r="R1991" s="37"/>
      <c r="S1991" s="37"/>
      <c r="T1991" s="37"/>
      <c r="U1991" s="81"/>
      <c r="V1991" s="37"/>
      <c r="W1991" s="37"/>
      <c r="X1991" s="37"/>
      <c r="Y1991" s="37"/>
      <c r="Z1991" s="37"/>
      <c r="AA1991" s="82"/>
      <c r="AB1991" s="87"/>
      <c r="AC1991" s="37"/>
      <c r="AD1991" s="37"/>
    </row>
    <row r="1992" customFormat="false" ht="15" hidden="false" customHeight="false" outlineLevel="0" collapsed="false">
      <c r="R1992" s="37"/>
      <c r="S1992" s="37"/>
      <c r="T1992" s="37"/>
      <c r="U1992" s="81"/>
      <c r="V1992" s="37"/>
      <c r="W1992" s="37"/>
      <c r="X1992" s="37"/>
      <c r="Y1992" s="37"/>
      <c r="Z1992" s="37"/>
      <c r="AA1992" s="82"/>
      <c r="AB1992" s="87"/>
      <c r="AC1992" s="37"/>
      <c r="AD1992" s="37"/>
    </row>
    <row r="1993" customFormat="false" ht="15" hidden="false" customHeight="false" outlineLevel="0" collapsed="false">
      <c r="R1993" s="37"/>
      <c r="S1993" s="37"/>
      <c r="T1993" s="37"/>
      <c r="U1993" s="81"/>
      <c r="V1993" s="37"/>
      <c r="W1993" s="37"/>
      <c r="X1993" s="37"/>
      <c r="Y1993" s="37"/>
      <c r="Z1993" s="37"/>
      <c r="AA1993" s="82"/>
      <c r="AB1993" s="87"/>
      <c r="AC1993" s="37"/>
      <c r="AD1993" s="37"/>
    </row>
    <row r="1994" customFormat="false" ht="15" hidden="false" customHeight="false" outlineLevel="0" collapsed="false">
      <c r="R1994" s="37"/>
      <c r="S1994" s="37"/>
      <c r="T1994" s="37"/>
      <c r="U1994" s="81"/>
      <c r="V1994" s="37"/>
      <c r="W1994" s="37"/>
      <c r="X1994" s="37"/>
      <c r="Y1994" s="37"/>
      <c r="Z1994" s="37"/>
      <c r="AA1994" s="82"/>
      <c r="AB1994" s="87"/>
      <c r="AC1994" s="37"/>
      <c r="AD1994" s="37"/>
    </row>
    <row r="1995" customFormat="false" ht="15" hidden="false" customHeight="false" outlineLevel="0" collapsed="false">
      <c r="R1995" s="37"/>
      <c r="S1995" s="37"/>
      <c r="T1995" s="37"/>
      <c r="U1995" s="81"/>
      <c r="V1995" s="37"/>
      <c r="W1995" s="37"/>
      <c r="X1995" s="37"/>
      <c r="Y1995" s="37"/>
      <c r="Z1995" s="37"/>
      <c r="AA1995" s="82"/>
      <c r="AB1995" s="87"/>
      <c r="AC1995" s="37"/>
      <c r="AD1995" s="37"/>
    </row>
    <row r="1996" customFormat="false" ht="15" hidden="false" customHeight="false" outlineLevel="0" collapsed="false">
      <c r="R1996" s="37"/>
      <c r="S1996" s="37"/>
      <c r="T1996" s="37"/>
      <c r="U1996" s="81"/>
      <c r="V1996" s="37"/>
      <c r="W1996" s="37"/>
      <c r="X1996" s="37"/>
      <c r="Y1996" s="37"/>
      <c r="Z1996" s="37"/>
      <c r="AA1996" s="82"/>
      <c r="AB1996" s="87"/>
      <c r="AC1996" s="37"/>
      <c r="AD1996" s="37"/>
    </row>
    <row r="1997" customFormat="false" ht="15" hidden="false" customHeight="false" outlineLevel="0" collapsed="false">
      <c r="R1997" s="37"/>
      <c r="S1997" s="37"/>
      <c r="T1997" s="37"/>
      <c r="U1997" s="81"/>
      <c r="V1997" s="37"/>
      <c r="W1997" s="37"/>
      <c r="X1997" s="37"/>
      <c r="Y1997" s="37"/>
      <c r="Z1997" s="37"/>
      <c r="AA1997" s="82"/>
      <c r="AB1997" s="87"/>
      <c r="AC1997" s="37"/>
      <c r="AD1997" s="37"/>
    </row>
    <row r="1998" customFormat="false" ht="15" hidden="false" customHeight="false" outlineLevel="0" collapsed="false">
      <c r="R1998" s="37"/>
      <c r="S1998" s="37"/>
      <c r="T1998" s="37"/>
      <c r="U1998" s="81"/>
      <c r="V1998" s="37"/>
      <c r="W1998" s="37"/>
      <c r="X1998" s="37"/>
      <c r="Y1998" s="37"/>
      <c r="Z1998" s="37"/>
      <c r="AA1998" s="82"/>
      <c r="AB1998" s="87"/>
      <c r="AC1998" s="37"/>
      <c r="AD1998" s="37"/>
    </row>
    <row r="1999" customFormat="false" ht="15" hidden="false" customHeight="false" outlineLevel="0" collapsed="false">
      <c r="R1999" s="37"/>
      <c r="S1999" s="37"/>
      <c r="T1999" s="37"/>
      <c r="U1999" s="81"/>
      <c r="V1999" s="37"/>
      <c r="W1999" s="37"/>
      <c r="X1999" s="37"/>
      <c r="Y1999" s="37"/>
      <c r="Z1999" s="37"/>
      <c r="AA1999" s="82"/>
      <c r="AB1999" s="87"/>
      <c r="AC1999" s="37"/>
      <c r="AD1999" s="37"/>
    </row>
    <row r="2000" customFormat="false" ht="15" hidden="false" customHeight="false" outlineLevel="0" collapsed="false">
      <c r="R2000" s="37"/>
      <c r="S2000" s="37"/>
      <c r="T2000" s="37"/>
      <c r="U2000" s="81"/>
      <c r="V2000" s="37"/>
      <c r="W2000" s="37"/>
      <c r="X2000" s="37"/>
      <c r="Y2000" s="37"/>
      <c r="Z2000" s="37"/>
      <c r="AA2000" s="82"/>
      <c r="AB2000" s="87"/>
      <c r="AC2000" s="37"/>
      <c r="AD2000" s="37"/>
    </row>
    <row r="2001" customFormat="false" ht="15" hidden="false" customHeight="false" outlineLevel="0" collapsed="false">
      <c r="R2001" s="37"/>
      <c r="S2001" s="37"/>
      <c r="T2001" s="37"/>
      <c r="U2001" s="81"/>
      <c r="V2001" s="37"/>
      <c r="W2001" s="37"/>
      <c r="X2001" s="37"/>
      <c r="Y2001" s="37"/>
      <c r="Z2001" s="37"/>
      <c r="AA2001" s="82"/>
      <c r="AB2001" s="87"/>
      <c r="AC2001" s="37"/>
      <c r="AD2001" s="37"/>
    </row>
    <row r="2002" customFormat="false" ht="15" hidden="false" customHeight="false" outlineLevel="0" collapsed="false">
      <c r="R2002" s="37"/>
      <c r="S2002" s="37"/>
      <c r="T2002" s="37"/>
      <c r="U2002" s="81"/>
      <c r="V2002" s="37"/>
      <c r="W2002" s="37"/>
      <c r="X2002" s="37"/>
      <c r="Y2002" s="37"/>
      <c r="Z2002" s="37"/>
      <c r="AA2002" s="82"/>
      <c r="AB2002" s="87"/>
      <c r="AC2002" s="37"/>
      <c r="AD2002" s="37"/>
    </row>
    <row r="2003" customFormat="false" ht="15" hidden="false" customHeight="false" outlineLevel="0" collapsed="false">
      <c r="R2003" s="37"/>
      <c r="S2003" s="37"/>
      <c r="T2003" s="37"/>
      <c r="U2003" s="81"/>
      <c r="V2003" s="37"/>
      <c r="W2003" s="37"/>
      <c r="X2003" s="37"/>
      <c r="Y2003" s="37"/>
      <c r="Z2003" s="37"/>
      <c r="AA2003" s="82"/>
      <c r="AB2003" s="87"/>
      <c r="AC2003" s="37"/>
      <c r="AD2003" s="37"/>
    </row>
    <row r="2004" customFormat="false" ht="15" hidden="false" customHeight="false" outlineLevel="0" collapsed="false">
      <c r="R2004" s="37"/>
      <c r="S2004" s="37"/>
      <c r="T2004" s="37"/>
      <c r="U2004" s="81"/>
      <c r="V2004" s="37"/>
      <c r="W2004" s="37"/>
      <c r="X2004" s="37"/>
      <c r="Y2004" s="37"/>
      <c r="Z2004" s="37"/>
      <c r="AA2004" s="82"/>
      <c r="AB2004" s="87"/>
      <c r="AC2004" s="37"/>
      <c r="AD2004" s="37"/>
    </row>
    <row r="2005" customFormat="false" ht="15" hidden="false" customHeight="false" outlineLevel="0" collapsed="false">
      <c r="R2005" s="37"/>
      <c r="S2005" s="37"/>
      <c r="T2005" s="37"/>
      <c r="U2005" s="81"/>
      <c r="V2005" s="37"/>
      <c r="W2005" s="37"/>
      <c r="X2005" s="37"/>
      <c r="Y2005" s="37"/>
      <c r="Z2005" s="37"/>
      <c r="AA2005" s="82"/>
      <c r="AB2005" s="87"/>
      <c r="AC2005" s="37"/>
      <c r="AD2005" s="37"/>
    </row>
    <row r="2006" customFormat="false" ht="15" hidden="false" customHeight="false" outlineLevel="0" collapsed="false">
      <c r="R2006" s="37"/>
      <c r="S2006" s="37"/>
      <c r="T2006" s="37"/>
      <c r="U2006" s="81"/>
      <c r="V2006" s="37"/>
      <c r="W2006" s="37"/>
      <c r="X2006" s="37"/>
      <c r="Y2006" s="37"/>
      <c r="Z2006" s="37"/>
      <c r="AA2006" s="82"/>
      <c r="AB2006" s="87"/>
      <c r="AC2006" s="37"/>
      <c r="AD2006" s="37"/>
    </row>
    <row r="2007" customFormat="false" ht="15" hidden="false" customHeight="false" outlineLevel="0" collapsed="false">
      <c r="R2007" s="37"/>
      <c r="S2007" s="37"/>
      <c r="T2007" s="37"/>
      <c r="U2007" s="81"/>
      <c r="V2007" s="37"/>
      <c r="W2007" s="37"/>
      <c r="X2007" s="37"/>
      <c r="Y2007" s="37"/>
      <c r="Z2007" s="37"/>
      <c r="AA2007" s="82"/>
      <c r="AB2007" s="87"/>
      <c r="AC2007" s="37"/>
      <c r="AD2007" s="37"/>
    </row>
    <row r="2008" customFormat="false" ht="15" hidden="false" customHeight="false" outlineLevel="0" collapsed="false">
      <c r="R2008" s="37"/>
      <c r="S2008" s="37"/>
      <c r="T2008" s="37"/>
      <c r="U2008" s="81"/>
      <c r="V2008" s="37"/>
      <c r="W2008" s="37"/>
      <c r="X2008" s="37"/>
      <c r="Y2008" s="37"/>
      <c r="Z2008" s="37"/>
      <c r="AA2008" s="82"/>
      <c r="AB2008" s="87"/>
      <c r="AC2008" s="37"/>
      <c r="AD2008" s="37"/>
    </row>
    <row r="2009" customFormat="false" ht="15" hidden="false" customHeight="false" outlineLevel="0" collapsed="false">
      <c r="R2009" s="37"/>
      <c r="S2009" s="37"/>
      <c r="T2009" s="37"/>
      <c r="U2009" s="81"/>
      <c r="V2009" s="37"/>
      <c r="W2009" s="37"/>
      <c r="X2009" s="37"/>
      <c r="Y2009" s="37"/>
      <c r="Z2009" s="37"/>
      <c r="AA2009" s="82"/>
      <c r="AB2009" s="87"/>
      <c r="AC2009" s="37"/>
      <c r="AD2009" s="37"/>
    </row>
    <row r="2010" customFormat="false" ht="15" hidden="false" customHeight="false" outlineLevel="0" collapsed="false">
      <c r="R2010" s="37"/>
      <c r="S2010" s="37"/>
      <c r="T2010" s="37"/>
      <c r="U2010" s="81"/>
      <c r="V2010" s="37"/>
      <c r="W2010" s="37"/>
      <c r="X2010" s="37"/>
      <c r="Y2010" s="37"/>
      <c r="Z2010" s="37"/>
      <c r="AA2010" s="82"/>
      <c r="AB2010" s="87"/>
      <c r="AC2010" s="37"/>
      <c r="AD2010" s="37"/>
    </row>
    <row r="2011" customFormat="false" ht="15" hidden="false" customHeight="false" outlineLevel="0" collapsed="false">
      <c r="R2011" s="37"/>
      <c r="S2011" s="37"/>
      <c r="T2011" s="37"/>
      <c r="U2011" s="81"/>
      <c r="V2011" s="37"/>
      <c r="W2011" s="37"/>
      <c r="X2011" s="37"/>
      <c r="Y2011" s="37"/>
      <c r="Z2011" s="37"/>
      <c r="AA2011" s="82"/>
      <c r="AB2011" s="87"/>
      <c r="AC2011" s="37"/>
      <c r="AD2011" s="37"/>
    </row>
    <row r="2012" customFormat="false" ht="15" hidden="false" customHeight="false" outlineLevel="0" collapsed="false">
      <c r="R2012" s="37"/>
      <c r="S2012" s="37"/>
      <c r="T2012" s="37"/>
      <c r="U2012" s="81"/>
      <c r="V2012" s="37"/>
      <c r="W2012" s="37"/>
      <c r="X2012" s="37"/>
      <c r="Y2012" s="37"/>
      <c r="Z2012" s="37"/>
      <c r="AA2012" s="82"/>
      <c r="AB2012" s="87"/>
      <c r="AC2012" s="37"/>
      <c r="AD2012" s="37"/>
    </row>
    <row r="2013" customFormat="false" ht="15" hidden="false" customHeight="false" outlineLevel="0" collapsed="false">
      <c r="R2013" s="37"/>
      <c r="S2013" s="37"/>
      <c r="T2013" s="37"/>
      <c r="U2013" s="81"/>
      <c r="V2013" s="37"/>
      <c r="W2013" s="37"/>
      <c r="X2013" s="37"/>
      <c r="Y2013" s="37"/>
      <c r="Z2013" s="37"/>
      <c r="AA2013" s="82"/>
      <c r="AB2013" s="87"/>
      <c r="AC2013" s="37"/>
      <c r="AD2013" s="37"/>
    </row>
    <row r="2014" customFormat="false" ht="15" hidden="false" customHeight="false" outlineLevel="0" collapsed="false">
      <c r="R2014" s="37"/>
      <c r="S2014" s="37"/>
      <c r="T2014" s="37"/>
      <c r="U2014" s="81"/>
      <c r="V2014" s="37"/>
      <c r="W2014" s="37"/>
      <c r="X2014" s="37"/>
      <c r="Y2014" s="37"/>
      <c r="Z2014" s="37"/>
      <c r="AA2014" s="82"/>
      <c r="AB2014" s="87"/>
      <c r="AC2014" s="37"/>
      <c r="AD2014" s="37"/>
    </row>
    <row r="2015" customFormat="false" ht="15" hidden="false" customHeight="false" outlineLevel="0" collapsed="false">
      <c r="R2015" s="37"/>
      <c r="S2015" s="37"/>
      <c r="T2015" s="37"/>
      <c r="U2015" s="81"/>
      <c r="V2015" s="37"/>
      <c r="W2015" s="37"/>
      <c r="X2015" s="37"/>
      <c r="Y2015" s="37"/>
      <c r="Z2015" s="37"/>
      <c r="AA2015" s="82"/>
      <c r="AB2015" s="87"/>
      <c r="AC2015" s="37"/>
      <c r="AD2015" s="37"/>
    </row>
    <row r="2016" customFormat="false" ht="15" hidden="false" customHeight="false" outlineLevel="0" collapsed="false">
      <c r="R2016" s="37"/>
      <c r="S2016" s="37"/>
      <c r="T2016" s="37"/>
      <c r="U2016" s="81"/>
      <c r="V2016" s="37"/>
      <c r="W2016" s="37"/>
      <c r="X2016" s="37"/>
      <c r="Y2016" s="37"/>
      <c r="Z2016" s="37"/>
      <c r="AA2016" s="82"/>
      <c r="AB2016" s="87"/>
      <c r="AC2016" s="37"/>
      <c r="AD2016" s="37"/>
    </row>
    <row r="2017" customFormat="false" ht="15" hidden="false" customHeight="false" outlineLevel="0" collapsed="false">
      <c r="R2017" s="37"/>
      <c r="S2017" s="37"/>
      <c r="T2017" s="37"/>
      <c r="U2017" s="81"/>
      <c r="V2017" s="37"/>
      <c r="W2017" s="37"/>
      <c r="X2017" s="37"/>
      <c r="Y2017" s="37"/>
      <c r="Z2017" s="37"/>
      <c r="AA2017" s="82"/>
      <c r="AB2017" s="87"/>
      <c r="AC2017" s="37"/>
      <c r="AD2017" s="37"/>
    </row>
    <row r="2018" customFormat="false" ht="15" hidden="false" customHeight="false" outlineLevel="0" collapsed="false">
      <c r="R2018" s="37"/>
      <c r="S2018" s="37"/>
      <c r="T2018" s="37"/>
      <c r="U2018" s="81"/>
      <c r="V2018" s="37"/>
      <c r="W2018" s="37"/>
      <c r="X2018" s="37"/>
      <c r="Y2018" s="37"/>
      <c r="Z2018" s="37"/>
      <c r="AA2018" s="82"/>
      <c r="AB2018" s="87"/>
      <c r="AC2018" s="37"/>
      <c r="AD2018" s="37"/>
    </row>
    <row r="2019" customFormat="false" ht="15" hidden="false" customHeight="false" outlineLevel="0" collapsed="false">
      <c r="R2019" s="37"/>
      <c r="S2019" s="37"/>
      <c r="T2019" s="37"/>
      <c r="U2019" s="81"/>
      <c r="V2019" s="37"/>
      <c r="W2019" s="37"/>
      <c r="X2019" s="37"/>
      <c r="Y2019" s="37"/>
      <c r="Z2019" s="37"/>
      <c r="AA2019" s="82"/>
      <c r="AB2019" s="87"/>
      <c r="AC2019" s="37"/>
      <c r="AD2019" s="37"/>
    </row>
    <row r="2020" customFormat="false" ht="15" hidden="false" customHeight="false" outlineLevel="0" collapsed="false">
      <c r="R2020" s="37"/>
      <c r="S2020" s="37"/>
      <c r="T2020" s="37"/>
      <c r="U2020" s="81"/>
      <c r="V2020" s="37"/>
      <c r="W2020" s="37"/>
      <c r="X2020" s="37"/>
      <c r="Y2020" s="37"/>
      <c r="Z2020" s="37"/>
      <c r="AA2020" s="82"/>
      <c r="AB2020" s="87"/>
      <c r="AC2020" s="37"/>
      <c r="AD2020" s="37"/>
    </row>
    <row r="2021" customFormat="false" ht="15" hidden="false" customHeight="false" outlineLevel="0" collapsed="false">
      <c r="R2021" s="37"/>
      <c r="S2021" s="37"/>
      <c r="T2021" s="37"/>
      <c r="U2021" s="81"/>
      <c r="V2021" s="37"/>
      <c r="W2021" s="37"/>
      <c r="X2021" s="37"/>
      <c r="Y2021" s="37"/>
      <c r="Z2021" s="37"/>
      <c r="AA2021" s="82"/>
      <c r="AB2021" s="87"/>
      <c r="AC2021" s="37"/>
      <c r="AD2021" s="37"/>
    </row>
    <row r="2022" customFormat="false" ht="15" hidden="false" customHeight="false" outlineLevel="0" collapsed="false">
      <c r="R2022" s="37"/>
      <c r="S2022" s="37"/>
      <c r="T2022" s="37"/>
      <c r="U2022" s="81"/>
      <c r="V2022" s="37"/>
      <c r="W2022" s="37"/>
      <c r="X2022" s="37"/>
      <c r="Y2022" s="37"/>
      <c r="Z2022" s="37"/>
      <c r="AA2022" s="82"/>
      <c r="AB2022" s="87"/>
      <c r="AC2022" s="37"/>
      <c r="AD2022" s="37"/>
    </row>
    <row r="2023" customFormat="false" ht="15" hidden="false" customHeight="false" outlineLevel="0" collapsed="false">
      <c r="R2023" s="37"/>
      <c r="S2023" s="37"/>
      <c r="T2023" s="37"/>
      <c r="U2023" s="81"/>
      <c r="V2023" s="37"/>
      <c r="W2023" s="37"/>
      <c r="X2023" s="37"/>
      <c r="Y2023" s="37"/>
      <c r="Z2023" s="37"/>
      <c r="AA2023" s="82"/>
      <c r="AB2023" s="87"/>
      <c r="AC2023" s="37"/>
      <c r="AD2023" s="37"/>
    </row>
    <row r="2024" customFormat="false" ht="15" hidden="false" customHeight="false" outlineLevel="0" collapsed="false">
      <c r="R2024" s="37"/>
      <c r="S2024" s="37"/>
      <c r="T2024" s="37"/>
      <c r="U2024" s="81"/>
      <c r="V2024" s="37"/>
      <c r="W2024" s="37"/>
      <c r="X2024" s="37"/>
      <c r="Y2024" s="37"/>
      <c r="Z2024" s="37"/>
      <c r="AA2024" s="82"/>
      <c r="AB2024" s="87"/>
      <c r="AC2024" s="37"/>
      <c r="AD2024" s="37"/>
    </row>
    <row r="2025" customFormat="false" ht="15" hidden="false" customHeight="false" outlineLevel="0" collapsed="false">
      <c r="R2025" s="37"/>
      <c r="S2025" s="37"/>
      <c r="T2025" s="37"/>
      <c r="U2025" s="81"/>
      <c r="V2025" s="37"/>
      <c r="W2025" s="37"/>
      <c r="X2025" s="37"/>
      <c r="Y2025" s="37"/>
      <c r="Z2025" s="37"/>
      <c r="AA2025" s="82"/>
      <c r="AB2025" s="87"/>
      <c r="AC2025" s="37"/>
      <c r="AD2025" s="37"/>
    </row>
    <row r="2026" customFormat="false" ht="15" hidden="false" customHeight="false" outlineLevel="0" collapsed="false">
      <c r="R2026" s="37"/>
      <c r="S2026" s="37"/>
      <c r="T2026" s="37"/>
      <c r="U2026" s="81"/>
      <c r="V2026" s="37"/>
      <c r="W2026" s="37"/>
      <c r="X2026" s="37"/>
      <c r="Y2026" s="37"/>
      <c r="Z2026" s="37"/>
      <c r="AA2026" s="82"/>
      <c r="AB2026" s="87"/>
      <c r="AC2026" s="37"/>
      <c r="AD2026" s="37"/>
    </row>
    <row r="2027" customFormat="false" ht="15" hidden="false" customHeight="false" outlineLevel="0" collapsed="false">
      <c r="R2027" s="37"/>
      <c r="S2027" s="37"/>
      <c r="T2027" s="37"/>
      <c r="U2027" s="81"/>
      <c r="V2027" s="37"/>
      <c r="W2027" s="37"/>
      <c r="X2027" s="37"/>
      <c r="Y2027" s="37"/>
      <c r="Z2027" s="37"/>
      <c r="AA2027" s="82"/>
      <c r="AB2027" s="87"/>
      <c r="AC2027" s="37"/>
      <c r="AD2027" s="37"/>
    </row>
    <row r="2028" customFormat="false" ht="15" hidden="false" customHeight="false" outlineLevel="0" collapsed="false">
      <c r="R2028" s="37"/>
      <c r="S2028" s="37"/>
      <c r="T2028" s="37"/>
      <c r="U2028" s="81"/>
      <c r="V2028" s="37"/>
      <c r="W2028" s="37"/>
      <c r="X2028" s="37"/>
      <c r="Y2028" s="37"/>
      <c r="Z2028" s="37"/>
      <c r="AA2028" s="82"/>
      <c r="AB2028" s="87"/>
      <c r="AC2028" s="37"/>
      <c r="AD2028" s="37"/>
    </row>
    <row r="2029" customFormat="false" ht="15" hidden="false" customHeight="false" outlineLevel="0" collapsed="false">
      <c r="R2029" s="37"/>
      <c r="S2029" s="37"/>
      <c r="T2029" s="37"/>
      <c r="U2029" s="81"/>
      <c r="V2029" s="37"/>
      <c r="W2029" s="37"/>
      <c r="X2029" s="37"/>
      <c r="Y2029" s="37"/>
      <c r="Z2029" s="37"/>
      <c r="AA2029" s="82"/>
      <c r="AB2029" s="87"/>
      <c r="AC2029" s="37"/>
      <c r="AD2029" s="37"/>
    </row>
    <row r="2030" customFormat="false" ht="15" hidden="false" customHeight="false" outlineLevel="0" collapsed="false">
      <c r="R2030" s="37"/>
      <c r="S2030" s="37"/>
      <c r="T2030" s="37"/>
      <c r="U2030" s="81"/>
      <c r="V2030" s="37"/>
      <c r="W2030" s="37"/>
      <c r="X2030" s="37"/>
      <c r="Y2030" s="37"/>
      <c r="Z2030" s="37"/>
      <c r="AA2030" s="82"/>
      <c r="AB2030" s="87"/>
      <c r="AC2030" s="37"/>
      <c r="AD2030" s="37"/>
    </row>
    <row r="2031" customFormat="false" ht="15" hidden="false" customHeight="false" outlineLevel="0" collapsed="false">
      <c r="L2031" s="37"/>
      <c r="M2031" s="37"/>
      <c r="N2031" s="37"/>
      <c r="O2031" s="37"/>
      <c r="P2031" s="37"/>
      <c r="Q2031" s="37"/>
      <c r="R2031" s="37"/>
      <c r="S2031" s="37"/>
      <c r="T2031" s="37"/>
      <c r="U2031" s="81"/>
      <c r="V2031" s="37"/>
      <c r="W2031" s="37"/>
      <c r="X2031" s="37"/>
      <c r="Y2031" s="37"/>
      <c r="Z2031" s="37"/>
      <c r="AA2031" s="82"/>
      <c r="AB2031" s="87"/>
      <c r="AC2031" s="37"/>
      <c r="AD2031" s="37"/>
      <c r="AE2031" s="88"/>
      <c r="AF2031" s="87"/>
    </row>
    <row r="2032" customFormat="false" ht="15" hidden="false" customHeight="false" outlineLevel="0" collapsed="false">
      <c r="L2032" s="37"/>
      <c r="M2032" s="37"/>
      <c r="N2032" s="37"/>
      <c r="O2032" s="37"/>
      <c r="P2032" s="37"/>
      <c r="Q2032" s="37"/>
      <c r="R2032" s="37"/>
      <c r="S2032" s="37"/>
      <c r="T2032" s="37"/>
      <c r="U2032" s="81"/>
      <c r="V2032" s="37"/>
      <c r="W2032" s="37"/>
      <c r="X2032" s="37"/>
      <c r="Y2032" s="37"/>
      <c r="Z2032" s="37"/>
      <c r="AA2032" s="82"/>
      <c r="AB2032" s="87"/>
      <c r="AC2032" s="37"/>
      <c r="AD2032" s="37"/>
      <c r="AE2032" s="88"/>
      <c r="AF2032" s="87"/>
    </row>
    <row r="2033" customFormat="false" ht="15" hidden="false" customHeight="false" outlineLevel="0" collapsed="false">
      <c r="L2033" s="37"/>
      <c r="M2033" s="37"/>
      <c r="N2033" s="37"/>
      <c r="O2033" s="37"/>
      <c r="P2033" s="37"/>
      <c r="Q2033" s="37"/>
      <c r="R2033" s="37"/>
      <c r="S2033" s="37"/>
      <c r="T2033" s="37"/>
      <c r="U2033" s="81"/>
      <c r="V2033" s="37"/>
      <c r="W2033" s="37"/>
      <c r="X2033" s="37"/>
      <c r="Y2033" s="37"/>
      <c r="Z2033" s="37"/>
      <c r="AA2033" s="82"/>
      <c r="AB2033" s="87"/>
      <c r="AC2033" s="37"/>
      <c r="AD2033" s="37"/>
      <c r="AE2033" s="88"/>
      <c r="AF2033" s="87"/>
    </row>
    <row r="2034" customFormat="false" ht="15" hidden="false" customHeight="false" outlineLevel="0" collapsed="false">
      <c r="L2034" s="37"/>
      <c r="M2034" s="37"/>
      <c r="N2034" s="37"/>
      <c r="O2034" s="37"/>
      <c r="P2034" s="37"/>
      <c r="Q2034" s="37"/>
      <c r="R2034" s="37"/>
      <c r="S2034" s="37"/>
      <c r="T2034" s="37"/>
      <c r="U2034" s="81"/>
      <c r="V2034" s="37"/>
      <c r="W2034" s="37"/>
      <c r="X2034" s="37"/>
      <c r="Y2034" s="37"/>
      <c r="Z2034" s="37"/>
      <c r="AA2034" s="82"/>
      <c r="AB2034" s="87"/>
      <c r="AC2034" s="37"/>
      <c r="AD2034" s="37"/>
      <c r="AE2034" s="88"/>
      <c r="AF2034" s="87"/>
    </row>
    <row r="2035" customFormat="false" ht="15" hidden="false" customHeight="false" outlineLevel="0" collapsed="false">
      <c r="L2035" s="37"/>
      <c r="M2035" s="37"/>
      <c r="N2035" s="37"/>
      <c r="O2035" s="37"/>
      <c r="P2035" s="37"/>
      <c r="Q2035" s="37"/>
      <c r="R2035" s="37"/>
      <c r="S2035" s="37"/>
      <c r="T2035" s="37"/>
      <c r="U2035" s="81"/>
      <c r="V2035" s="37"/>
      <c r="W2035" s="37"/>
      <c r="X2035" s="37"/>
      <c r="Y2035" s="37"/>
      <c r="Z2035" s="37"/>
      <c r="AA2035" s="82"/>
      <c r="AB2035" s="87"/>
      <c r="AC2035" s="37"/>
      <c r="AD2035" s="37"/>
      <c r="AE2035" s="88"/>
      <c r="AF2035" s="87"/>
    </row>
    <row r="2036" customFormat="false" ht="15" hidden="false" customHeight="false" outlineLevel="0" collapsed="false">
      <c r="L2036" s="37"/>
      <c r="M2036" s="37"/>
      <c r="N2036" s="37"/>
      <c r="O2036" s="37"/>
      <c r="P2036" s="37"/>
      <c r="Q2036" s="37"/>
      <c r="R2036" s="37"/>
      <c r="S2036" s="37"/>
      <c r="T2036" s="37"/>
      <c r="U2036" s="81"/>
      <c r="V2036" s="37"/>
      <c r="W2036" s="37"/>
      <c r="X2036" s="37"/>
      <c r="Y2036" s="37"/>
      <c r="Z2036" s="37"/>
      <c r="AA2036" s="82"/>
      <c r="AB2036" s="87"/>
      <c r="AC2036" s="37"/>
      <c r="AD2036" s="37"/>
      <c r="AE2036" s="88"/>
      <c r="AF2036" s="87"/>
    </row>
    <row r="2037" customFormat="false" ht="15" hidden="false" customHeight="false" outlineLevel="0" collapsed="false">
      <c r="L2037" s="37"/>
      <c r="M2037" s="37"/>
      <c r="N2037" s="37"/>
      <c r="O2037" s="37"/>
      <c r="P2037" s="37"/>
      <c r="Q2037" s="37"/>
      <c r="R2037" s="37"/>
      <c r="S2037" s="37"/>
      <c r="T2037" s="37"/>
      <c r="U2037" s="81"/>
      <c r="V2037" s="37"/>
      <c r="W2037" s="37"/>
      <c r="X2037" s="37"/>
      <c r="Y2037" s="37"/>
      <c r="Z2037" s="37"/>
      <c r="AA2037" s="82"/>
      <c r="AB2037" s="87"/>
      <c r="AC2037" s="37"/>
      <c r="AD2037" s="37"/>
      <c r="AE2037" s="88"/>
      <c r="AF2037" s="87"/>
    </row>
    <row r="2038" customFormat="false" ht="15" hidden="false" customHeight="false" outlineLevel="0" collapsed="false">
      <c r="L2038" s="37"/>
      <c r="M2038" s="37"/>
      <c r="N2038" s="37"/>
      <c r="O2038" s="37"/>
      <c r="P2038" s="37"/>
      <c r="Q2038" s="37"/>
      <c r="R2038" s="37"/>
      <c r="S2038" s="37"/>
      <c r="T2038" s="37"/>
      <c r="U2038" s="81"/>
      <c r="V2038" s="37"/>
      <c r="W2038" s="37"/>
      <c r="X2038" s="37"/>
      <c r="Y2038" s="37"/>
      <c r="Z2038" s="37"/>
      <c r="AA2038" s="82"/>
      <c r="AB2038" s="87"/>
      <c r="AC2038" s="37"/>
      <c r="AD2038" s="37"/>
      <c r="AE2038" s="88"/>
      <c r="AF2038" s="87"/>
    </row>
    <row r="2039" customFormat="false" ht="15" hidden="false" customHeight="false" outlineLevel="0" collapsed="false">
      <c r="L2039" s="37"/>
      <c r="M2039" s="37"/>
      <c r="N2039" s="37"/>
      <c r="O2039" s="37"/>
      <c r="P2039" s="37"/>
      <c r="Q2039" s="37"/>
      <c r="R2039" s="37"/>
      <c r="S2039" s="37"/>
      <c r="T2039" s="37"/>
      <c r="U2039" s="81"/>
      <c r="V2039" s="37"/>
      <c r="W2039" s="37"/>
      <c r="X2039" s="37"/>
      <c r="Y2039" s="37"/>
      <c r="Z2039" s="37"/>
      <c r="AA2039" s="82"/>
      <c r="AB2039" s="87"/>
      <c r="AC2039" s="37"/>
      <c r="AD2039" s="37"/>
      <c r="AE2039" s="88"/>
      <c r="AF2039" s="87"/>
    </row>
    <row r="2040" customFormat="false" ht="15" hidden="false" customHeight="false" outlineLevel="0" collapsed="false">
      <c r="L2040" s="37"/>
      <c r="M2040" s="37"/>
      <c r="N2040" s="37"/>
      <c r="O2040" s="37"/>
      <c r="P2040" s="37"/>
      <c r="Q2040" s="37"/>
      <c r="R2040" s="37"/>
      <c r="S2040" s="37"/>
      <c r="T2040" s="37"/>
      <c r="U2040" s="81"/>
      <c r="V2040" s="37"/>
      <c r="W2040" s="37"/>
      <c r="X2040" s="37"/>
      <c r="Y2040" s="37"/>
      <c r="Z2040" s="37"/>
      <c r="AA2040" s="82"/>
      <c r="AB2040" s="87"/>
      <c r="AC2040" s="37"/>
      <c r="AD2040" s="37"/>
      <c r="AE2040" s="88"/>
      <c r="AF2040" s="87"/>
    </row>
    <row r="2041" customFormat="false" ht="15" hidden="false" customHeight="false" outlineLevel="0" collapsed="false">
      <c r="L2041" s="37"/>
      <c r="M2041" s="37"/>
      <c r="N2041" s="37"/>
      <c r="O2041" s="37"/>
      <c r="P2041" s="37"/>
      <c r="Q2041" s="37"/>
      <c r="R2041" s="37"/>
      <c r="S2041" s="37"/>
      <c r="T2041" s="37"/>
      <c r="U2041" s="81"/>
      <c r="V2041" s="37"/>
      <c r="W2041" s="37"/>
      <c r="X2041" s="37"/>
      <c r="Y2041" s="37"/>
      <c r="Z2041" s="37"/>
      <c r="AA2041" s="82"/>
      <c r="AB2041" s="87"/>
      <c r="AC2041" s="37"/>
      <c r="AD2041" s="37"/>
      <c r="AE2041" s="88"/>
      <c r="AF2041" s="87"/>
    </row>
    <row r="2042" customFormat="false" ht="15" hidden="false" customHeight="false" outlineLevel="0" collapsed="false">
      <c r="L2042" s="37"/>
      <c r="M2042" s="37"/>
      <c r="N2042" s="37"/>
      <c r="O2042" s="37"/>
      <c r="P2042" s="37"/>
      <c r="Q2042" s="37"/>
      <c r="R2042" s="37"/>
      <c r="S2042" s="37"/>
      <c r="T2042" s="37"/>
      <c r="U2042" s="81"/>
      <c r="V2042" s="37"/>
      <c r="W2042" s="37"/>
      <c r="X2042" s="37"/>
      <c r="Y2042" s="37"/>
      <c r="Z2042" s="37"/>
      <c r="AA2042" s="82"/>
      <c r="AB2042" s="87"/>
      <c r="AC2042" s="37"/>
      <c r="AD2042" s="37"/>
      <c r="AE2042" s="88"/>
      <c r="AF2042" s="87"/>
    </row>
    <row r="2043" customFormat="false" ht="15" hidden="false" customHeight="false" outlineLevel="0" collapsed="false">
      <c r="L2043" s="37"/>
      <c r="M2043" s="37"/>
      <c r="N2043" s="37"/>
      <c r="O2043" s="37"/>
      <c r="P2043" s="37"/>
      <c r="Q2043" s="37"/>
      <c r="R2043" s="37"/>
      <c r="S2043" s="37"/>
      <c r="T2043" s="37"/>
      <c r="U2043" s="81"/>
      <c r="V2043" s="37"/>
      <c r="W2043" s="37"/>
      <c r="X2043" s="37"/>
      <c r="Y2043" s="37"/>
      <c r="Z2043" s="37"/>
      <c r="AA2043" s="82"/>
      <c r="AB2043" s="87"/>
      <c r="AC2043" s="37"/>
      <c r="AD2043" s="37"/>
      <c r="AE2043" s="88"/>
      <c r="AF2043" s="87"/>
    </row>
    <row r="2044" customFormat="false" ht="15" hidden="false" customHeight="false" outlineLevel="0" collapsed="false">
      <c r="L2044" s="37"/>
      <c r="M2044" s="37"/>
      <c r="N2044" s="37"/>
      <c r="O2044" s="37"/>
      <c r="P2044" s="37"/>
      <c r="Q2044" s="37"/>
      <c r="R2044" s="37"/>
      <c r="S2044" s="37"/>
      <c r="T2044" s="37"/>
      <c r="U2044" s="81"/>
      <c r="V2044" s="37"/>
      <c r="W2044" s="37"/>
      <c r="X2044" s="37"/>
      <c r="Y2044" s="37"/>
      <c r="Z2044" s="37"/>
      <c r="AA2044" s="82"/>
      <c r="AB2044" s="87"/>
      <c r="AC2044" s="37"/>
      <c r="AD2044" s="37"/>
      <c r="AE2044" s="88"/>
      <c r="AF2044" s="87"/>
    </row>
    <row r="2045" customFormat="false" ht="15" hidden="false" customHeight="false" outlineLevel="0" collapsed="false">
      <c r="L2045" s="37"/>
      <c r="M2045" s="37"/>
      <c r="N2045" s="37"/>
      <c r="O2045" s="37"/>
      <c r="P2045" s="37"/>
      <c r="Q2045" s="37"/>
      <c r="R2045" s="37"/>
      <c r="S2045" s="37"/>
      <c r="T2045" s="37"/>
      <c r="U2045" s="81"/>
      <c r="V2045" s="37"/>
      <c r="W2045" s="37"/>
      <c r="X2045" s="37"/>
      <c r="Y2045" s="37"/>
      <c r="Z2045" s="37"/>
      <c r="AA2045" s="82"/>
      <c r="AB2045" s="87"/>
      <c r="AC2045" s="37"/>
      <c r="AD2045" s="37"/>
      <c r="AE2045" s="88"/>
      <c r="AF2045" s="87"/>
    </row>
    <row r="2046" customFormat="false" ht="15" hidden="false" customHeight="false" outlineLevel="0" collapsed="false">
      <c r="L2046" s="37"/>
      <c r="M2046" s="37"/>
      <c r="N2046" s="37"/>
      <c r="O2046" s="37"/>
      <c r="P2046" s="37"/>
      <c r="Q2046" s="37"/>
      <c r="R2046" s="37"/>
      <c r="S2046" s="37"/>
      <c r="T2046" s="37"/>
      <c r="U2046" s="81"/>
      <c r="V2046" s="37"/>
      <c r="W2046" s="37"/>
      <c r="X2046" s="37"/>
      <c r="Y2046" s="37"/>
      <c r="Z2046" s="37"/>
      <c r="AA2046" s="82"/>
      <c r="AB2046" s="87"/>
      <c r="AC2046" s="37"/>
      <c r="AD2046" s="37"/>
      <c r="AE2046" s="88"/>
      <c r="AF2046" s="87"/>
    </row>
    <row r="2047" customFormat="false" ht="15" hidden="false" customHeight="false" outlineLevel="0" collapsed="false">
      <c r="L2047" s="37"/>
      <c r="M2047" s="37"/>
      <c r="N2047" s="37"/>
      <c r="O2047" s="37"/>
      <c r="P2047" s="37"/>
      <c r="Q2047" s="37"/>
      <c r="R2047" s="37"/>
      <c r="S2047" s="37"/>
      <c r="T2047" s="37"/>
      <c r="U2047" s="81"/>
      <c r="V2047" s="37"/>
      <c r="W2047" s="37"/>
      <c r="X2047" s="37"/>
      <c r="Y2047" s="37"/>
      <c r="Z2047" s="37"/>
      <c r="AA2047" s="82"/>
      <c r="AB2047" s="87"/>
      <c r="AC2047" s="37"/>
      <c r="AD2047" s="37"/>
      <c r="AE2047" s="88"/>
      <c r="AF2047" s="87"/>
    </row>
    <row r="2048" customFormat="false" ht="15" hidden="false" customHeight="false" outlineLevel="0" collapsed="false">
      <c r="L2048" s="37"/>
      <c r="M2048" s="37"/>
      <c r="N2048" s="37"/>
      <c r="O2048" s="37"/>
      <c r="P2048" s="37"/>
      <c r="Q2048" s="37"/>
      <c r="R2048" s="37"/>
      <c r="S2048" s="37"/>
      <c r="T2048" s="37"/>
      <c r="U2048" s="81"/>
      <c r="V2048" s="37"/>
      <c r="W2048" s="37"/>
      <c r="X2048" s="37"/>
      <c r="Y2048" s="37"/>
      <c r="Z2048" s="37"/>
      <c r="AA2048" s="82"/>
      <c r="AB2048" s="87"/>
      <c r="AC2048" s="37"/>
      <c r="AD2048" s="37"/>
      <c r="AE2048" s="88"/>
      <c r="AF2048" s="87"/>
    </row>
    <row r="2049" customFormat="false" ht="15" hidden="false" customHeight="false" outlineLevel="0" collapsed="false">
      <c r="L2049" s="37"/>
      <c r="M2049" s="37"/>
      <c r="N2049" s="37"/>
      <c r="O2049" s="37"/>
      <c r="P2049" s="37"/>
      <c r="Q2049" s="37"/>
      <c r="R2049" s="37"/>
      <c r="S2049" s="37"/>
      <c r="T2049" s="37"/>
      <c r="U2049" s="81"/>
      <c r="V2049" s="37"/>
      <c r="W2049" s="37"/>
      <c r="X2049" s="37"/>
      <c r="Y2049" s="37"/>
      <c r="Z2049" s="37"/>
      <c r="AA2049" s="82"/>
      <c r="AB2049" s="87"/>
      <c r="AC2049" s="37"/>
      <c r="AD2049" s="37"/>
      <c r="AE2049" s="88"/>
      <c r="AF2049" s="87"/>
    </row>
    <row r="2050" customFormat="false" ht="15" hidden="false" customHeight="false" outlineLevel="0" collapsed="false">
      <c r="L2050" s="37"/>
      <c r="M2050" s="37"/>
      <c r="N2050" s="37"/>
      <c r="O2050" s="37"/>
      <c r="P2050" s="37"/>
      <c r="Q2050" s="37"/>
      <c r="R2050" s="37"/>
      <c r="S2050" s="37"/>
      <c r="T2050" s="37"/>
      <c r="U2050" s="81"/>
      <c r="V2050" s="37"/>
      <c r="W2050" s="37"/>
      <c r="X2050" s="37"/>
      <c r="Y2050" s="37"/>
      <c r="Z2050" s="37"/>
      <c r="AA2050" s="82"/>
      <c r="AB2050" s="87"/>
      <c r="AC2050" s="37"/>
      <c r="AD2050" s="37"/>
      <c r="AE2050" s="88"/>
      <c r="AF2050" s="87"/>
    </row>
    <row r="2051" customFormat="false" ht="15" hidden="false" customHeight="false" outlineLevel="0" collapsed="false">
      <c r="L2051" s="37"/>
      <c r="M2051" s="37"/>
      <c r="N2051" s="37"/>
      <c r="O2051" s="37"/>
      <c r="P2051" s="37"/>
      <c r="Q2051" s="37"/>
      <c r="R2051" s="37"/>
      <c r="S2051" s="37"/>
      <c r="T2051" s="37"/>
      <c r="U2051" s="81"/>
      <c r="V2051" s="37"/>
      <c r="W2051" s="37"/>
      <c r="X2051" s="37"/>
      <c r="Y2051" s="37"/>
      <c r="Z2051" s="37"/>
      <c r="AA2051" s="82"/>
      <c r="AB2051" s="87"/>
      <c r="AC2051" s="37"/>
      <c r="AD2051" s="37"/>
      <c r="AE2051" s="88"/>
      <c r="AF2051" s="87"/>
    </row>
    <row r="2052" customFormat="false" ht="15" hidden="false" customHeight="false" outlineLevel="0" collapsed="false">
      <c r="L2052" s="37"/>
      <c r="M2052" s="37"/>
      <c r="N2052" s="37"/>
      <c r="O2052" s="37"/>
      <c r="P2052" s="37"/>
      <c r="Q2052" s="37"/>
      <c r="R2052" s="37"/>
      <c r="S2052" s="37"/>
      <c r="T2052" s="37"/>
      <c r="U2052" s="81"/>
      <c r="V2052" s="37"/>
      <c r="W2052" s="37"/>
      <c r="X2052" s="37"/>
      <c r="Y2052" s="37"/>
      <c r="Z2052" s="37"/>
      <c r="AA2052" s="82"/>
      <c r="AB2052" s="87"/>
      <c r="AC2052" s="37"/>
      <c r="AD2052" s="37"/>
      <c r="AE2052" s="88"/>
      <c r="AF2052" s="87"/>
    </row>
    <row r="2053" customFormat="false" ht="15" hidden="false" customHeight="false" outlineLevel="0" collapsed="false">
      <c r="L2053" s="37"/>
      <c r="M2053" s="37"/>
      <c r="N2053" s="37"/>
      <c r="O2053" s="37"/>
      <c r="P2053" s="37"/>
      <c r="Q2053" s="37"/>
      <c r="R2053" s="37"/>
      <c r="S2053" s="37"/>
      <c r="T2053" s="37"/>
      <c r="U2053" s="81"/>
      <c r="V2053" s="37"/>
      <c r="W2053" s="37"/>
      <c r="X2053" s="37"/>
      <c r="Y2053" s="37"/>
      <c r="Z2053" s="37"/>
      <c r="AA2053" s="82"/>
      <c r="AB2053" s="87"/>
      <c r="AC2053" s="37"/>
      <c r="AD2053" s="37"/>
      <c r="AE2053" s="88"/>
      <c r="AF2053" s="87"/>
    </row>
    <row r="2054" customFormat="false" ht="15" hidden="false" customHeight="false" outlineLevel="0" collapsed="false">
      <c r="L2054" s="37"/>
      <c r="M2054" s="37"/>
      <c r="N2054" s="37"/>
      <c r="O2054" s="37"/>
      <c r="P2054" s="37"/>
      <c r="Q2054" s="37"/>
      <c r="R2054" s="37"/>
      <c r="S2054" s="37"/>
      <c r="T2054" s="37"/>
      <c r="U2054" s="81"/>
      <c r="V2054" s="37"/>
      <c r="W2054" s="37"/>
      <c r="X2054" s="37"/>
      <c r="Y2054" s="37"/>
      <c r="Z2054" s="37"/>
      <c r="AA2054" s="82"/>
      <c r="AB2054" s="87"/>
      <c r="AC2054" s="37"/>
      <c r="AD2054" s="37"/>
      <c r="AE2054" s="88"/>
      <c r="AF2054" s="87"/>
    </row>
    <row r="2055" customFormat="false" ht="15" hidden="false" customHeight="false" outlineLevel="0" collapsed="false">
      <c r="L2055" s="37"/>
      <c r="M2055" s="37"/>
      <c r="N2055" s="37"/>
      <c r="O2055" s="37"/>
      <c r="P2055" s="37"/>
      <c r="Q2055" s="37"/>
      <c r="R2055" s="37"/>
      <c r="S2055" s="37"/>
      <c r="T2055" s="37"/>
      <c r="U2055" s="81"/>
      <c r="V2055" s="37"/>
      <c r="W2055" s="37"/>
      <c r="X2055" s="37"/>
      <c r="Y2055" s="37"/>
      <c r="Z2055" s="37"/>
      <c r="AA2055" s="82"/>
      <c r="AB2055" s="87"/>
      <c r="AC2055" s="37"/>
      <c r="AD2055" s="37"/>
      <c r="AE2055" s="88"/>
      <c r="AF2055" s="87"/>
    </row>
    <row r="2056" customFormat="false" ht="15" hidden="false" customHeight="false" outlineLevel="0" collapsed="false">
      <c r="L2056" s="37"/>
      <c r="M2056" s="37"/>
      <c r="N2056" s="37"/>
      <c r="O2056" s="37"/>
      <c r="P2056" s="37"/>
      <c r="Q2056" s="37"/>
      <c r="R2056" s="37"/>
      <c r="S2056" s="37"/>
      <c r="T2056" s="37"/>
      <c r="U2056" s="81"/>
      <c r="V2056" s="37"/>
      <c r="W2056" s="37"/>
      <c r="X2056" s="37"/>
      <c r="Y2056" s="37"/>
      <c r="Z2056" s="37"/>
      <c r="AA2056" s="82"/>
      <c r="AB2056" s="87"/>
      <c r="AC2056" s="37"/>
      <c r="AD2056" s="37"/>
      <c r="AE2056" s="88"/>
      <c r="AF2056" s="87"/>
    </row>
    <row r="2057" customFormat="false" ht="15" hidden="false" customHeight="false" outlineLevel="0" collapsed="false">
      <c r="L2057" s="37"/>
      <c r="M2057" s="37"/>
      <c r="N2057" s="37"/>
      <c r="O2057" s="37"/>
      <c r="P2057" s="37"/>
      <c r="Q2057" s="37"/>
      <c r="R2057" s="37"/>
      <c r="S2057" s="37"/>
      <c r="T2057" s="37"/>
      <c r="U2057" s="81"/>
      <c r="V2057" s="37"/>
      <c r="W2057" s="37"/>
      <c r="X2057" s="37"/>
      <c r="Y2057" s="37"/>
      <c r="Z2057" s="37"/>
      <c r="AA2057" s="82"/>
      <c r="AB2057" s="87"/>
      <c r="AC2057" s="37"/>
      <c r="AD2057" s="37"/>
      <c r="AE2057" s="88"/>
      <c r="AF2057" s="87"/>
    </row>
    <row r="2058" customFormat="false" ht="15" hidden="false" customHeight="false" outlineLevel="0" collapsed="false">
      <c r="L2058" s="37"/>
      <c r="M2058" s="37"/>
      <c r="N2058" s="37"/>
      <c r="O2058" s="37"/>
      <c r="P2058" s="37"/>
      <c r="Q2058" s="37"/>
      <c r="R2058" s="37"/>
      <c r="S2058" s="37"/>
      <c r="T2058" s="37"/>
      <c r="U2058" s="81"/>
      <c r="V2058" s="37"/>
      <c r="W2058" s="37"/>
      <c r="X2058" s="37"/>
      <c r="Y2058" s="37"/>
      <c r="Z2058" s="37"/>
      <c r="AA2058" s="82"/>
      <c r="AB2058" s="87"/>
      <c r="AC2058" s="37"/>
      <c r="AD2058" s="37"/>
      <c r="AE2058" s="88"/>
      <c r="AF2058" s="87"/>
    </row>
    <row r="2059" customFormat="false" ht="15" hidden="false" customHeight="false" outlineLevel="0" collapsed="false">
      <c r="L2059" s="37"/>
      <c r="M2059" s="37"/>
      <c r="N2059" s="37"/>
      <c r="O2059" s="37"/>
      <c r="P2059" s="37"/>
      <c r="Q2059" s="37"/>
      <c r="R2059" s="37"/>
      <c r="S2059" s="37"/>
      <c r="T2059" s="37"/>
      <c r="U2059" s="81"/>
      <c r="V2059" s="37"/>
      <c r="W2059" s="37"/>
      <c r="X2059" s="37"/>
      <c r="Y2059" s="37"/>
      <c r="Z2059" s="37"/>
      <c r="AA2059" s="82"/>
      <c r="AB2059" s="87"/>
      <c r="AC2059" s="37"/>
      <c r="AD2059" s="37"/>
      <c r="AE2059" s="88"/>
      <c r="AF2059" s="87"/>
    </row>
    <row r="2060" customFormat="false" ht="15" hidden="false" customHeight="false" outlineLevel="0" collapsed="false">
      <c r="L2060" s="37"/>
      <c r="M2060" s="37"/>
      <c r="N2060" s="37"/>
      <c r="O2060" s="37"/>
      <c r="P2060" s="37"/>
      <c r="Q2060" s="37"/>
      <c r="R2060" s="37"/>
      <c r="S2060" s="37"/>
      <c r="T2060" s="37"/>
      <c r="U2060" s="81"/>
      <c r="V2060" s="37"/>
      <c r="W2060" s="37"/>
      <c r="X2060" s="37"/>
      <c r="Y2060" s="37"/>
      <c r="Z2060" s="37"/>
      <c r="AA2060" s="82"/>
      <c r="AB2060" s="87"/>
      <c r="AC2060" s="37"/>
      <c r="AD2060" s="37"/>
      <c r="AE2060" s="88"/>
      <c r="AF2060" s="87"/>
    </row>
    <row r="2061" customFormat="false" ht="15" hidden="false" customHeight="false" outlineLevel="0" collapsed="false">
      <c r="L2061" s="37"/>
      <c r="M2061" s="37"/>
      <c r="N2061" s="37"/>
      <c r="O2061" s="37"/>
      <c r="P2061" s="37"/>
      <c r="Q2061" s="37"/>
      <c r="R2061" s="37"/>
      <c r="S2061" s="37"/>
      <c r="T2061" s="37"/>
      <c r="U2061" s="81"/>
      <c r="V2061" s="37"/>
      <c r="W2061" s="37"/>
      <c r="X2061" s="37"/>
      <c r="Y2061" s="37"/>
      <c r="Z2061" s="37"/>
      <c r="AA2061" s="82"/>
      <c r="AB2061" s="87"/>
      <c r="AC2061" s="37"/>
      <c r="AD2061" s="37"/>
      <c r="AE2061" s="88"/>
      <c r="AF2061" s="87"/>
    </row>
    <row r="2062" customFormat="false" ht="15" hidden="false" customHeight="false" outlineLevel="0" collapsed="false">
      <c r="L2062" s="37"/>
      <c r="M2062" s="37"/>
      <c r="N2062" s="37"/>
      <c r="O2062" s="37"/>
      <c r="P2062" s="37"/>
      <c r="Q2062" s="37"/>
      <c r="R2062" s="37"/>
      <c r="S2062" s="37"/>
      <c r="T2062" s="37"/>
      <c r="U2062" s="81"/>
      <c r="V2062" s="37"/>
      <c r="W2062" s="37"/>
      <c r="X2062" s="37"/>
      <c r="Y2062" s="37"/>
      <c r="Z2062" s="37"/>
      <c r="AA2062" s="82"/>
      <c r="AB2062" s="87"/>
      <c r="AC2062" s="37"/>
      <c r="AD2062" s="37"/>
      <c r="AE2062" s="88"/>
      <c r="AF2062" s="87"/>
    </row>
    <row r="2063" customFormat="false" ht="15" hidden="false" customHeight="false" outlineLevel="0" collapsed="false">
      <c r="L2063" s="37"/>
      <c r="M2063" s="37"/>
      <c r="N2063" s="37"/>
      <c r="O2063" s="37"/>
      <c r="P2063" s="37"/>
      <c r="Q2063" s="37"/>
      <c r="R2063" s="37"/>
      <c r="S2063" s="37"/>
      <c r="T2063" s="37"/>
      <c r="U2063" s="81"/>
      <c r="V2063" s="37"/>
      <c r="W2063" s="37"/>
      <c r="X2063" s="37"/>
      <c r="Y2063" s="37"/>
      <c r="Z2063" s="37"/>
      <c r="AA2063" s="82"/>
      <c r="AB2063" s="87"/>
      <c r="AC2063" s="37"/>
      <c r="AD2063" s="37"/>
      <c r="AE2063" s="88"/>
      <c r="AF2063" s="87"/>
    </row>
    <row r="2064" customFormat="false" ht="15" hidden="false" customHeight="false" outlineLevel="0" collapsed="false">
      <c r="L2064" s="37"/>
      <c r="M2064" s="37"/>
      <c r="N2064" s="37"/>
      <c r="O2064" s="37"/>
      <c r="P2064" s="37"/>
      <c r="Q2064" s="37"/>
      <c r="R2064" s="37"/>
      <c r="S2064" s="37"/>
      <c r="T2064" s="37"/>
      <c r="U2064" s="81"/>
      <c r="V2064" s="37"/>
      <c r="W2064" s="37"/>
      <c r="X2064" s="37"/>
      <c r="Y2064" s="37"/>
      <c r="Z2064" s="37"/>
      <c r="AA2064" s="82"/>
      <c r="AB2064" s="87"/>
      <c r="AC2064" s="37"/>
      <c r="AD2064" s="37"/>
      <c r="AE2064" s="88"/>
      <c r="AF2064" s="87"/>
    </row>
    <row r="2065" customFormat="false" ht="15" hidden="false" customHeight="false" outlineLevel="0" collapsed="false">
      <c r="L2065" s="37"/>
      <c r="M2065" s="37"/>
      <c r="N2065" s="37"/>
      <c r="O2065" s="37"/>
      <c r="P2065" s="37"/>
      <c r="Q2065" s="37"/>
      <c r="R2065" s="37"/>
      <c r="S2065" s="37"/>
      <c r="T2065" s="37"/>
      <c r="U2065" s="81"/>
      <c r="V2065" s="37"/>
      <c r="W2065" s="37"/>
      <c r="X2065" s="37"/>
      <c r="Y2065" s="37"/>
      <c r="Z2065" s="37"/>
      <c r="AA2065" s="82"/>
      <c r="AB2065" s="87"/>
      <c r="AC2065" s="37"/>
      <c r="AD2065" s="37"/>
      <c r="AE2065" s="88"/>
      <c r="AF2065" s="87"/>
    </row>
    <row r="2066" customFormat="false" ht="15" hidden="false" customHeight="false" outlineLevel="0" collapsed="false">
      <c r="L2066" s="37"/>
      <c r="M2066" s="37"/>
      <c r="N2066" s="37"/>
      <c r="O2066" s="37"/>
      <c r="P2066" s="37"/>
      <c r="Q2066" s="37"/>
      <c r="R2066" s="37"/>
      <c r="S2066" s="37"/>
      <c r="T2066" s="37"/>
      <c r="U2066" s="81"/>
      <c r="V2066" s="37"/>
      <c r="W2066" s="37"/>
      <c r="X2066" s="37"/>
      <c r="Y2066" s="37"/>
      <c r="Z2066" s="37"/>
      <c r="AA2066" s="82"/>
      <c r="AB2066" s="87"/>
      <c r="AC2066" s="37"/>
      <c r="AD2066" s="37"/>
      <c r="AE2066" s="88"/>
      <c r="AF2066" s="87"/>
    </row>
    <row r="2067" customFormat="false" ht="15" hidden="false" customHeight="false" outlineLevel="0" collapsed="false">
      <c r="L2067" s="37"/>
      <c r="M2067" s="37"/>
      <c r="N2067" s="37"/>
      <c r="O2067" s="37"/>
      <c r="P2067" s="37"/>
      <c r="Q2067" s="37"/>
      <c r="R2067" s="37"/>
      <c r="S2067" s="37"/>
      <c r="T2067" s="37"/>
      <c r="U2067" s="81"/>
      <c r="V2067" s="37"/>
      <c r="W2067" s="37"/>
      <c r="X2067" s="37"/>
      <c r="Y2067" s="37"/>
      <c r="Z2067" s="37"/>
      <c r="AA2067" s="82"/>
      <c r="AB2067" s="87"/>
      <c r="AC2067" s="37"/>
      <c r="AD2067" s="37"/>
      <c r="AE2067" s="88"/>
      <c r="AF2067" s="87"/>
    </row>
    <row r="2068" customFormat="false" ht="15" hidden="false" customHeight="false" outlineLevel="0" collapsed="false">
      <c r="L2068" s="37"/>
      <c r="M2068" s="37"/>
      <c r="N2068" s="37"/>
      <c r="O2068" s="37"/>
      <c r="P2068" s="37"/>
      <c r="Q2068" s="37"/>
      <c r="R2068" s="37"/>
      <c r="S2068" s="37"/>
      <c r="T2068" s="37"/>
      <c r="U2068" s="81"/>
      <c r="V2068" s="37"/>
      <c r="W2068" s="37"/>
      <c r="X2068" s="37"/>
      <c r="Y2068" s="37"/>
      <c r="Z2068" s="37"/>
      <c r="AA2068" s="82"/>
      <c r="AB2068" s="87"/>
      <c r="AC2068" s="37"/>
      <c r="AD2068" s="37"/>
      <c r="AE2068" s="88"/>
      <c r="AF2068" s="87"/>
    </row>
    <row r="2069" customFormat="false" ht="15" hidden="false" customHeight="false" outlineLevel="0" collapsed="false">
      <c r="L2069" s="37"/>
      <c r="M2069" s="37"/>
      <c r="N2069" s="37"/>
      <c r="O2069" s="37"/>
      <c r="P2069" s="37"/>
      <c r="Q2069" s="37"/>
      <c r="R2069" s="37"/>
      <c r="S2069" s="37"/>
      <c r="T2069" s="37"/>
      <c r="U2069" s="81"/>
      <c r="V2069" s="37"/>
      <c r="W2069" s="37"/>
      <c r="X2069" s="37"/>
      <c r="Y2069" s="37"/>
      <c r="Z2069" s="37"/>
      <c r="AA2069" s="82"/>
      <c r="AB2069" s="87"/>
      <c r="AC2069" s="37"/>
      <c r="AD2069" s="37"/>
      <c r="AE2069" s="88"/>
      <c r="AF2069" s="87"/>
    </row>
    <row r="2070" customFormat="false" ht="15" hidden="false" customHeight="false" outlineLevel="0" collapsed="false">
      <c r="L2070" s="37"/>
      <c r="M2070" s="37"/>
      <c r="N2070" s="37"/>
      <c r="O2070" s="37"/>
      <c r="P2070" s="37"/>
      <c r="Q2070" s="37"/>
      <c r="R2070" s="37"/>
      <c r="S2070" s="37"/>
      <c r="T2070" s="37"/>
      <c r="U2070" s="81"/>
      <c r="V2070" s="37"/>
      <c r="W2070" s="37"/>
      <c r="X2070" s="37"/>
      <c r="Y2070" s="37"/>
      <c r="Z2070" s="37"/>
      <c r="AA2070" s="82"/>
      <c r="AB2070" s="87"/>
      <c r="AC2070" s="37"/>
      <c r="AD2070" s="37"/>
      <c r="AE2070" s="88"/>
      <c r="AF2070" s="87"/>
    </row>
    <row r="2071" customFormat="false" ht="15" hidden="false" customHeight="false" outlineLevel="0" collapsed="false">
      <c r="L2071" s="37"/>
      <c r="M2071" s="37"/>
      <c r="N2071" s="37"/>
      <c r="O2071" s="37"/>
      <c r="P2071" s="37"/>
      <c r="Q2071" s="37"/>
      <c r="R2071" s="37"/>
      <c r="S2071" s="37"/>
      <c r="T2071" s="37"/>
      <c r="U2071" s="81"/>
      <c r="V2071" s="37"/>
      <c r="W2071" s="37"/>
      <c r="X2071" s="37"/>
      <c r="Y2071" s="37"/>
      <c r="Z2071" s="37"/>
      <c r="AA2071" s="82"/>
      <c r="AB2071" s="87"/>
      <c r="AC2071" s="37"/>
      <c r="AD2071" s="37"/>
      <c r="AE2071" s="88"/>
      <c r="AF2071" s="87"/>
    </row>
    <row r="2072" customFormat="false" ht="15" hidden="false" customHeight="false" outlineLevel="0" collapsed="false">
      <c r="L2072" s="37"/>
      <c r="M2072" s="37"/>
      <c r="N2072" s="37"/>
      <c r="O2072" s="37"/>
      <c r="P2072" s="37"/>
      <c r="Q2072" s="37"/>
      <c r="R2072" s="37"/>
      <c r="S2072" s="37"/>
      <c r="T2072" s="37"/>
      <c r="U2072" s="81"/>
      <c r="V2072" s="37"/>
      <c r="W2072" s="37"/>
      <c r="X2072" s="37"/>
      <c r="Y2072" s="37"/>
      <c r="Z2072" s="37"/>
      <c r="AA2072" s="82"/>
      <c r="AB2072" s="87"/>
      <c r="AC2072" s="37"/>
      <c r="AD2072" s="37"/>
      <c r="AE2072" s="88"/>
      <c r="AF2072" s="87"/>
    </row>
    <row r="2073" customFormat="false" ht="15" hidden="false" customHeight="false" outlineLevel="0" collapsed="false">
      <c r="L2073" s="37"/>
      <c r="M2073" s="37"/>
      <c r="N2073" s="37"/>
      <c r="O2073" s="37"/>
      <c r="P2073" s="37"/>
      <c r="Q2073" s="37"/>
      <c r="R2073" s="37"/>
      <c r="S2073" s="37"/>
      <c r="T2073" s="37"/>
      <c r="U2073" s="81"/>
      <c r="V2073" s="37"/>
      <c r="W2073" s="37"/>
      <c r="X2073" s="37"/>
      <c r="Y2073" s="37"/>
      <c r="Z2073" s="37"/>
      <c r="AA2073" s="82"/>
      <c r="AB2073" s="87"/>
      <c r="AC2073" s="37"/>
      <c r="AD2073" s="37"/>
      <c r="AE2073" s="88"/>
      <c r="AF2073" s="87"/>
    </row>
    <row r="2074" customFormat="false" ht="15" hidden="false" customHeight="false" outlineLevel="0" collapsed="false">
      <c r="L2074" s="37"/>
      <c r="M2074" s="37"/>
      <c r="N2074" s="37"/>
      <c r="O2074" s="37"/>
      <c r="P2074" s="37"/>
      <c r="Q2074" s="37"/>
      <c r="R2074" s="37"/>
      <c r="S2074" s="37"/>
      <c r="T2074" s="37"/>
      <c r="U2074" s="81"/>
      <c r="V2074" s="37"/>
      <c r="W2074" s="37"/>
      <c r="X2074" s="37"/>
      <c r="Y2074" s="37"/>
      <c r="Z2074" s="37"/>
      <c r="AA2074" s="82"/>
      <c r="AB2074" s="87"/>
      <c r="AC2074" s="37"/>
      <c r="AD2074" s="37"/>
      <c r="AE2074" s="88"/>
      <c r="AF2074" s="87"/>
    </row>
    <row r="2075" customFormat="false" ht="15" hidden="false" customHeight="false" outlineLevel="0" collapsed="false">
      <c r="L2075" s="37"/>
      <c r="M2075" s="37"/>
      <c r="N2075" s="37"/>
      <c r="O2075" s="37"/>
      <c r="P2075" s="37"/>
      <c r="Q2075" s="37"/>
      <c r="R2075" s="37"/>
      <c r="S2075" s="37"/>
      <c r="T2075" s="37"/>
      <c r="U2075" s="81"/>
      <c r="V2075" s="37"/>
      <c r="W2075" s="37"/>
      <c r="X2075" s="37"/>
      <c r="Y2075" s="37"/>
      <c r="Z2075" s="37"/>
      <c r="AA2075" s="82"/>
      <c r="AB2075" s="87"/>
      <c r="AC2075" s="37"/>
      <c r="AD2075" s="37"/>
      <c r="AE2075" s="88"/>
      <c r="AF2075" s="87"/>
    </row>
    <row r="2076" customFormat="false" ht="15" hidden="false" customHeight="false" outlineLevel="0" collapsed="false">
      <c r="L2076" s="37"/>
      <c r="M2076" s="37"/>
      <c r="N2076" s="37"/>
      <c r="O2076" s="37"/>
      <c r="P2076" s="37"/>
      <c r="Q2076" s="37"/>
      <c r="R2076" s="37"/>
      <c r="S2076" s="37"/>
      <c r="T2076" s="37"/>
      <c r="U2076" s="81"/>
      <c r="V2076" s="37"/>
      <c r="W2076" s="37"/>
      <c r="X2076" s="37"/>
      <c r="Y2076" s="37"/>
      <c r="Z2076" s="37"/>
      <c r="AA2076" s="82"/>
      <c r="AB2076" s="87"/>
      <c r="AC2076" s="37"/>
      <c r="AD2076" s="37"/>
      <c r="AE2076" s="88"/>
      <c r="AF2076" s="87"/>
    </row>
    <row r="2077" customFormat="false" ht="15" hidden="false" customHeight="false" outlineLevel="0" collapsed="false">
      <c r="L2077" s="37"/>
      <c r="M2077" s="37"/>
      <c r="N2077" s="37"/>
      <c r="O2077" s="37"/>
      <c r="P2077" s="37"/>
      <c r="Q2077" s="37"/>
      <c r="R2077" s="37"/>
      <c r="S2077" s="37"/>
      <c r="T2077" s="37"/>
      <c r="U2077" s="81"/>
      <c r="V2077" s="37"/>
      <c r="W2077" s="37"/>
      <c r="X2077" s="37"/>
      <c r="Y2077" s="37"/>
      <c r="Z2077" s="37"/>
      <c r="AA2077" s="82"/>
      <c r="AB2077" s="87"/>
      <c r="AC2077" s="37"/>
      <c r="AD2077" s="37"/>
      <c r="AE2077" s="88"/>
      <c r="AF2077" s="87"/>
    </row>
    <row r="2078" customFormat="false" ht="15" hidden="false" customHeight="false" outlineLevel="0" collapsed="false">
      <c r="L2078" s="37"/>
      <c r="M2078" s="37"/>
      <c r="N2078" s="37"/>
      <c r="O2078" s="37"/>
      <c r="P2078" s="37"/>
      <c r="Q2078" s="37"/>
      <c r="R2078" s="37"/>
      <c r="S2078" s="37"/>
      <c r="T2078" s="37"/>
      <c r="U2078" s="81"/>
      <c r="V2078" s="37"/>
      <c r="W2078" s="37"/>
      <c r="X2078" s="37"/>
      <c r="Y2078" s="37"/>
      <c r="Z2078" s="37"/>
      <c r="AA2078" s="82"/>
      <c r="AB2078" s="87"/>
      <c r="AC2078" s="37"/>
      <c r="AD2078" s="37"/>
      <c r="AE2078" s="88"/>
      <c r="AF2078" s="87"/>
    </row>
    <row r="2079" customFormat="false" ht="15" hidden="false" customHeight="false" outlineLevel="0" collapsed="false">
      <c r="L2079" s="37"/>
      <c r="M2079" s="37"/>
      <c r="N2079" s="37"/>
      <c r="O2079" s="37"/>
      <c r="P2079" s="37"/>
      <c r="Q2079" s="37"/>
      <c r="R2079" s="37"/>
      <c r="S2079" s="37"/>
      <c r="T2079" s="37"/>
      <c r="U2079" s="81"/>
      <c r="V2079" s="37"/>
      <c r="W2079" s="37"/>
      <c r="X2079" s="37"/>
      <c r="Y2079" s="37"/>
      <c r="Z2079" s="37"/>
      <c r="AA2079" s="82"/>
      <c r="AB2079" s="87"/>
      <c r="AC2079" s="37"/>
      <c r="AD2079" s="37"/>
      <c r="AE2079" s="88"/>
      <c r="AF2079" s="87"/>
    </row>
    <row r="2080" customFormat="false" ht="15" hidden="false" customHeight="false" outlineLevel="0" collapsed="false">
      <c r="L2080" s="37"/>
      <c r="M2080" s="37"/>
      <c r="N2080" s="37"/>
      <c r="O2080" s="37"/>
      <c r="P2080" s="37"/>
      <c r="Q2080" s="37"/>
      <c r="R2080" s="37"/>
      <c r="S2080" s="37"/>
      <c r="T2080" s="37"/>
      <c r="U2080" s="81"/>
      <c r="V2080" s="37"/>
      <c r="W2080" s="37"/>
      <c r="X2080" s="37"/>
      <c r="Y2080" s="37"/>
      <c r="Z2080" s="37"/>
      <c r="AA2080" s="82"/>
      <c r="AB2080" s="87"/>
      <c r="AC2080" s="37"/>
      <c r="AD2080" s="37"/>
      <c r="AE2080" s="88"/>
      <c r="AF2080" s="87"/>
    </row>
    <row r="2081" customFormat="false" ht="15" hidden="false" customHeight="false" outlineLevel="0" collapsed="false">
      <c r="L2081" s="37"/>
      <c r="M2081" s="37"/>
      <c r="N2081" s="37"/>
      <c r="O2081" s="37"/>
      <c r="P2081" s="37"/>
      <c r="Q2081" s="37"/>
      <c r="R2081" s="37"/>
      <c r="S2081" s="37"/>
      <c r="T2081" s="37"/>
      <c r="U2081" s="81"/>
      <c r="V2081" s="37"/>
      <c r="W2081" s="37"/>
      <c r="X2081" s="37"/>
      <c r="Y2081" s="37"/>
      <c r="Z2081" s="37"/>
      <c r="AA2081" s="82"/>
      <c r="AB2081" s="87"/>
      <c r="AC2081" s="37"/>
      <c r="AD2081" s="37"/>
      <c r="AE2081" s="88"/>
      <c r="AF2081" s="87"/>
    </row>
    <row r="2082" customFormat="false" ht="15" hidden="false" customHeight="false" outlineLevel="0" collapsed="false">
      <c r="L2082" s="37"/>
      <c r="M2082" s="37"/>
      <c r="N2082" s="37"/>
      <c r="O2082" s="37"/>
      <c r="P2082" s="37"/>
      <c r="Q2082" s="37"/>
      <c r="R2082" s="37"/>
      <c r="S2082" s="37"/>
      <c r="T2082" s="37"/>
      <c r="U2082" s="81"/>
      <c r="V2082" s="37"/>
      <c r="W2082" s="37"/>
      <c r="X2082" s="37"/>
      <c r="Y2082" s="37"/>
      <c r="Z2082" s="37"/>
      <c r="AA2082" s="82"/>
      <c r="AB2082" s="87"/>
      <c r="AC2082" s="37"/>
      <c r="AD2082" s="37"/>
      <c r="AE2082" s="88"/>
      <c r="AF2082" s="87"/>
    </row>
    <row r="2083" customFormat="false" ht="15" hidden="false" customHeight="false" outlineLevel="0" collapsed="false">
      <c r="L2083" s="37"/>
      <c r="M2083" s="37"/>
      <c r="N2083" s="37"/>
      <c r="O2083" s="37"/>
      <c r="P2083" s="37"/>
      <c r="Q2083" s="37"/>
      <c r="R2083" s="37"/>
      <c r="S2083" s="37"/>
      <c r="T2083" s="37"/>
      <c r="U2083" s="81"/>
      <c r="V2083" s="37"/>
      <c r="W2083" s="37"/>
      <c r="X2083" s="37"/>
      <c r="Y2083" s="37"/>
      <c r="Z2083" s="37"/>
      <c r="AA2083" s="82"/>
      <c r="AB2083" s="87"/>
      <c r="AC2083" s="37"/>
      <c r="AD2083" s="37"/>
      <c r="AE2083" s="88"/>
      <c r="AF2083" s="87"/>
    </row>
    <row r="2084" customFormat="false" ht="15" hidden="false" customHeight="false" outlineLevel="0" collapsed="false">
      <c r="L2084" s="37"/>
      <c r="M2084" s="37"/>
      <c r="N2084" s="37"/>
      <c r="O2084" s="37"/>
      <c r="P2084" s="37"/>
      <c r="Q2084" s="37"/>
      <c r="R2084" s="37"/>
      <c r="S2084" s="37"/>
      <c r="T2084" s="37"/>
      <c r="U2084" s="81"/>
      <c r="V2084" s="37"/>
      <c r="W2084" s="37"/>
      <c r="X2084" s="37"/>
      <c r="Y2084" s="37"/>
      <c r="Z2084" s="37"/>
      <c r="AA2084" s="82"/>
      <c r="AB2084" s="87"/>
      <c r="AC2084" s="37"/>
      <c r="AD2084" s="37"/>
      <c r="AE2084" s="88"/>
      <c r="AF2084" s="87"/>
    </row>
    <row r="2085" customFormat="false" ht="15" hidden="false" customHeight="false" outlineLevel="0" collapsed="false">
      <c r="L2085" s="37"/>
      <c r="M2085" s="37"/>
      <c r="N2085" s="37"/>
      <c r="O2085" s="37"/>
      <c r="P2085" s="37"/>
      <c r="Q2085" s="37"/>
      <c r="R2085" s="37"/>
      <c r="S2085" s="37"/>
      <c r="T2085" s="37"/>
      <c r="U2085" s="81"/>
      <c r="V2085" s="37"/>
      <c r="W2085" s="37"/>
      <c r="X2085" s="37"/>
      <c r="Y2085" s="37"/>
      <c r="Z2085" s="37"/>
      <c r="AA2085" s="82"/>
      <c r="AB2085" s="87"/>
      <c r="AC2085" s="37"/>
      <c r="AD2085" s="37"/>
      <c r="AE2085" s="88"/>
      <c r="AF2085" s="87"/>
    </row>
    <row r="2086" customFormat="false" ht="15" hidden="false" customHeight="false" outlineLevel="0" collapsed="false">
      <c r="L2086" s="37"/>
      <c r="M2086" s="37"/>
      <c r="N2086" s="37"/>
      <c r="O2086" s="37"/>
      <c r="P2086" s="37"/>
      <c r="Q2086" s="37"/>
      <c r="R2086" s="37"/>
      <c r="S2086" s="37"/>
      <c r="T2086" s="37"/>
      <c r="U2086" s="81"/>
      <c r="V2086" s="37"/>
      <c r="W2086" s="37"/>
      <c r="X2086" s="37"/>
      <c r="Y2086" s="37"/>
      <c r="Z2086" s="37"/>
      <c r="AA2086" s="82"/>
      <c r="AB2086" s="87"/>
      <c r="AC2086" s="37"/>
      <c r="AD2086" s="37"/>
      <c r="AE2086" s="88"/>
      <c r="AF2086" s="87"/>
    </row>
    <row r="2087" customFormat="false" ht="15" hidden="false" customHeight="false" outlineLevel="0" collapsed="false">
      <c r="L2087" s="37"/>
      <c r="M2087" s="37"/>
      <c r="N2087" s="37"/>
      <c r="O2087" s="37"/>
      <c r="P2087" s="37"/>
      <c r="Q2087" s="37"/>
      <c r="R2087" s="37"/>
      <c r="S2087" s="37"/>
      <c r="T2087" s="37"/>
      <c r="U2087" s="81"/>
      <c r="V2087" s="37"/>
      <c r="W2087" s="37"/>
      <c r="X2087" s="37"/>
      <c r="Y2087" s="37"/>
      <c r="Z2087" s="37"/>
      <c r="AA2087" s="82"/>
      <c r="AB2087" s="87"/>
      <c r="AC2087" s="37"/>
      <c r="AD2087" s="37"/>
      <c r="AE2087" s="88"/>
      <c r="AF2087" s="87"/>
    </row>
    <row r="2088" customFormat="false" ht="15" hidden="false" customHeight="false" outlineLevel="0" collapsed="false">
      <c r="L2088" s="37"/>
      <c r="M2088" s="37"/>
      <c r="N2088" s="37"/>
      <c r="O2088" s="37"/>
      <c r="P2088" s="37"/>
      <c r="Q2088" s="37"/>
      <c r="R2088" s="37"/>
      <c r="S2088" s="37"/>
      <c r="T2088" s="37"/>
      <c r="U2088" s="81"/>
      <c r="V2088" s="37"/>
      <c r="W2088" s="37"/>
      <c r="X2088" s="37"/>
      <c r="Y2088" s="37"/>
      <c r="Z2088" s="37"/>
      <c r="AA2088" s="82"/>
      <c r="AB2088" s="87"/>
      <c r="AC2088" s="37"/>
      <c r="AD2088" s="37"/>
      <c r="AE2088" s="88"/>
      <c r="AF2088" s="87"/>
    </row>
    <row r="2089" customFormat="false" ht="15" hidden="false" customHeight="false" outlineLevel="0" collapsed="false">
      <c r="L2089" s="37"/>
      <c r="M2089" s="37"/>
      <c r="N2089" s="37"/>
      <c r="O2089" s="37"/>
      <c r="P2089" s="37"/>
      <c r="Q2089" s="37"/>
      <c r="R2089" s="37"/>
      <c r="S2089" s="37"/>
      <c r="T2089" s="37"/>
      <c r="U2089" s="81"/>
      <c r="V2089" s="37"/>
      <c r="W2089" s="37"/>
      <c r="X2089" s="37"/>
      <c r="Y2089" s="37"/>
      <c r="Z2089" s="37"/>
      <c r="AA2089" s="82"/>
      <c r="AB2089" s="87"/>
      <c r="AC2089" s="37"/>
      <c r="AD2089" s="37"/>
      <c r="AE2089" s="88"/>
      <c r="AF2089" s="87"/>
    </row>
    <row r="2090" customFormat="false" ht="15" hidden="false" customHeight="false" outlineLevel="0" collapsed="false">
      <c r="L2090" s="37"/>
      <c r="M2090" s="37"/>
      <c r="N2090" s="37"/>
      <c r="O2090" s="37"/>
      <c r="P2090" s="37"/>
      <c r="Q2090" s="37"/>
      <c r="R2090" s="37"/>
      <c r="S2090" s="37"/>
      <c r="T2090" s="37"/>
      <c r="U2090" s="81"/>
      <c r="V2090" s="37"/>
      <c r="W2090" s="37"/>
      <c r="X2090" s="37"/>
      <c r="Y2090" s="37"/>
      <c r="Z2090" s="37"/>
      <c r="AA2090" s="82"/>
      <c r="AB2090" s="87"/>
      <c r="AC2090" s="37"/>
      <c r="AD2090" s="37"/>
      <c r="AE2090" s="88"/>
      <c r="AF2090" s="87"/>
    </row>
    <row r="2091" customFormat="false" ht="15" hidden="false" customHeight="false" outlineLevel="0" collapsed="false">
      <c r="L2091" s="37"/>
      <c r="M2091" s="37"/>
      <c r="N2091" s="37"/>
      <c r="O2091" s="37"/>
      <c r="P2091" s="37"/>
      <c r="Q2091" s="37"/>
      <c r="R2091" s="37"/>
      <c r="S2091" s="37"/>
      <c r="T2091" s="37"/>
      <c r="U2091" s="81"/>
      <c r="V2091" s="37"/>
      <c r="W2091" s="37"/>
      <c r="X2091" s="37"/>
      <c r="Y2091" s="37"/>
      <c r="Z2091" s="37"/>
      <c r="AA2091" s="82"/>
      <c r="AB2091" s="87"/>
      <c r="AC2091" s="37"/>
      <c r="AD2091" s="37"/>
      <c r="AE2091" s="88"/>
      <c r="AF2091" s="87"/>
    </row>
    <row r="2092" customFormat="false" ht="15" hidden="false" customHeight="false" outlineLevel="0" collapsed="false">
      <c r="L2092" s="37"/>
      <c r="M2092" s="37"/>
      <c r="N2092" s="37"/>
      <c r="O2092" s="37"/>
      <c r="P2092" s="37"/>
      <c r="Q2092" s="37"/>
      <c r="R2092" s="37"/>
      <c r="S2092" s="37"/>
      <c r="T2092" s="37"/>
      <c r="U2092" s="81"/>
      <c r="V2092" s="37"/>
      <c r="W2092" s="37"/>
      <c r="X2092" s="37"/>
      <c r="Y2092" s="37"/>
      <c r="Z2092" s="37"/>
      <c r="AA2092" s="82"/>
      <c r="AB2092" s="87"/>
      <c r="AC2092" s="37"/>
      <c r="AD2092" s="37"/>
      <c r="AE2092" s="88"/>
      <c r="AF2092" s="87"/>
    </row>
    <row r="2093" customFormat="false" ht="15" hidden="false" customHeight="false" outlineLevel="0" collapsed="false">
      <c r="L2093" s="37"/>
      <c r="M2093" s="37"/>
      <c r="N2093" s="37"/>
      <c r="O2093" s="37"/>
      <c r="P2093" s="37"/>
      <c r="Q2093" s="37"/>
      <c r="R2093" s="37"/>
      <c r="S2093" s="37"/>
      <c r="T2093" s="37"/>
      <c r="U2093" s="81"/>
      <c r="V2093" s="37"/>
      <c r="W2093" s="37"/>
      <c r="X2093" s="37"/>
      <c r="Y2093" s="37"/>
      <c r="Z2093" s="37"/>
      <c r="AA2093" s="82"/>
      <c r="AB2093" s="87"/>
      <c r="AC2093" s="37"/>
      <c r="AD2093" s="37"/>
      <c r="AE2093" s="88"/>
      <c r="AF2093" s="87"/>
    </row>
    <row r="2094" customFormat="false" ht="15" hidden="false" customHeight="false" outlineLevel="0" collapsed="false">
      <c r="L2094" s="37"/>
      <c r="M2094" s="37"/>
      <c r="N2094" s="37"/>
      <c r="O2094" s="37"/>
      <c r="P2094" s="37"/>
      <c r="Q2094" s="37"/>
      <c r="R2094" s="37"/>
      <c r="S2094" s="37"/>
      <c r="T2094" s="37"/>
      <c r="U2094" s="81"/>
      <c r="V2094" s="37"/>
      <c r="W2094" s="37"/>
      <c r="X2094" s="37"/>
      <c r="Y2094" s="37"/>
      <c r="Z2094" s="37"/>
      <c r="AA2094" s="82"/>
      <c r="AB2094" s="87"/>
      <c r="AC2094" s="37"/>
      <c r="AD2094" s="37"/>
      <c r="AE2094" s="88"/>
      <c r="AF2094" s="87"/>
    </row>
    <row r="2095" customFormat="false" ht="15" hidden="false" customHeight="false" outlineLevel="0" collapsed="false">
      <c r="L2095" s="37"/>
      <c r="M2095" s="37"/>
      <c r="N2095" s="37"/>
      <c r="O2095" s="37"/>
      <c r="P2095" s="37"/>
      <c r="Q2095" s="37"/>
      <c r="R2095" s="37"/>
      <c r="S2095" s="37"/>
      <c r="T2095" s="37"/>
      <c r="U2095" s="81"/>
      <c r="V2095" s="37"/>
      <c r="W2095" s="37"/>
      <c r="X2095" s="37"/>
      <c r="Y2095" s="37"/>
      <c r="Z2095" s="37"/>
      <c r="AA2095" s="82"/>
      <c r="AB2095" s="87"/>
      <c r="AC2095" s="37"/>
      <c r="AD2095" s="37"/>
      <c r="AE2095" s="88"/>
      <c r="AF2095" s="87"/>
    </row>
    <row r="2096" customFormat="false" ht="15" hidden="false" customHeight="false" outlineLevel="0" collapsed="false">
      <c r="L2096" s="37"/>
      <c r="M2096" s="37"/>
      <c r="N2096" s="37"/>
      <c r="O2096" s="37"/>
      <c r="P2096" s="37"/>
      <c r="Q2096" s="37"/>
      <c r="R2096" s="37"/>
      <c r="S2096" s="37"/>
      <c r="T2096" s="37"/>
      <c r="U2096" s="81"/>
      <c r="V2096" s="37"/>
      <c r="W2096" s="37"/>
      <c r="X2096" s="37"/>
      <c r="Y2096" s="37"/>
      <c r="Z2096" s="37"/>
      <c r="AA2096" s="82"/>
      <c r="AB2096" s="87"/>
      <c r="AC2096" s="37"/>
      <c r="AD2096" s="37"/>
      <c r="AE2096" s="88"/>
      <c r="AF2096" s="87"/>
    </row>
    <row r="2097" customFormat="false" ht="15" hidden="false" customHeight="false" outlineLevel="0" collapsed="false">
      <c r="L2097" s="37"/>
      <c r="M2097" s="37"/>
      <c r="N2097" s="37"/>
      <c r="O2097" s="37"/>
      <c r="P2097" s="37"/>
      <c r="Q2097" s="37"/>
      <c r="R2097" s="37"/>
      <c r="S2097" s="37"/>
      <c r="T2097" s="37"/>
      <c r="U2097" s="81"/>
      <c r="V2097" s="37"/>
      <c r="W2097" s="37"/>
      <c r="X2097" s="37"/>
      <c r="Y2097" s="37"/>
      <c r="Z2097" s="37"/>
      <c r="AA2097" s="82"/>
      <c r="AB2097" s="87"/>
      <c r="AC2097" s="37"/>
      <c r="AD2097" s="37"/>
      <c r="AE2097" s="88"/>
      <c r="AF2097" s="87"/>
    </row>
    <row r="2098" customFormat="false" ht="15" hidden="false" customHeight="false" outlineLevel="0" collapsed="false">
      <c r="L2098" s="37"/>
      <c r="M2098" s="37"/>
      <c r="N2098" s="37"/>
      <c r="O2098" s="37"/>
      <c r="P2098" s="37"/>
      <c r="Q2098" s="37"/>
      <c r="R2098" s="37"/>
      <c r="S2098" s="37"/>
      <c r="T2098" s="37"/>
      <c r="U2098" s="81"/>
      <c r="V2098" s="37"/>
      <c r="W2098" s="37"/>
      <c r="X2098" s="37"/>
      <c r="Y2098" s="37"/>
      <c r="Z2098" s="37"/>
      <c r="AA2098" s="82"/>
      <c r="AB2098" s="87"/>
      <c r="AC2098" s="37"/>
      <c r="AD2098" s="37"/>
      <c r="AE2098" s="88"/>
      <c r="AF2098" s="87"/>
    </row>
    <row r="2099" customFormat="false" ht="15" hidden="false" customHeight="false" outlineLevel="0" collapsed="false">
      <c r="L2099" s="37"/>
      <c r="M2099" s="37"/>
      <c r="N2099" s="37"/>
      <c r="O2099" s="37"/>
      <c r="P2099" s="37"/>
      <c r="Q2099" s="37"/>
      <c r="R2099" s="37"/>
      <c r="S2099" s="37"/>
      <c r="T2099" s="37"/>
      <c r="U2099" s="81"/>
      <c r="V2099" s="37"/>
      <c r="W2099" s="37"/>
      <c r="X2099" s="37"/>
      <c r="Y2099" s="37"/>
      <c r="Z2099" s="37"/>
      <c r="AA2099" s="82"/>
      <c r="AB2099" s="87"/>
      <c r="AC2099" s="37"/>
      <c r="AD2099" s="37"/>
      <c r="AE2099" s="88"/>
      <c r="AF2099" s="87"/>
    </row>
    <row r="2100" customFormat="false" ht="15" hidden="false" customHeight="false" outlineLevel="0" collapsed="false">
      <c r="L2100" s="37"/>
      <c r="M2100" s="37"/>
      <c r="N2100" s="37"/>
      <c r="O2100" s="37"/>
      <c r="P2100" s="37"/>
      <c r="Q2100" s="37"/>
      <c r="R2100" s="37"/>
      <c r="S2100" s="37"/>
      <c r="T2100" s="37"/>
      <c r="U2100" s="81"/>
      <c r="V2100" s="37"/>
      <c r="W2100" s="37"/>
      <c r="X2100" s="37"/>
      <c r="Y2100" s="37"/>
      <c r="Z2100" s="37"/>
      <c r="AA2100" s="82"/>
      <c r="AB2100" s="87"/>
      <c r="AC2100" s="37"/>
      <c r="AD2100" s="37"/>
      <c r="AE2100" s="88"/>
      <c r="AF2100" s="87"/>
    </row>
    <row r="2101" customFormat="false" ht="15" hidden="false" customHeight="false" outlineLevel="0" collapsed="false">
      <c r="L2101" s="37"/>
      <c r="M2101" s="37"/>
      <c r="N2101" s="37"/>
      <c r="O2101" s="37"/>
      <c r="P2101" s="37"/>
      <c r="Q2101" s="37"/>
      <c r="R2101" s="37"/>
      <c r="S2101" s="37"/>
      <c r="T2101" s="37"/>
      <c r="U2101" s="81"/>
      <c r="V2101" s="37"/>
      <c r="W2101" s="37"/>
      <c r="X2101" s="37"/>
      <c r="Y2101" s="37"/>
      <c r="Z2101" s="37"/>
      <c r="AA2101" s="82"/>
      <c r="AB2101" s="87"/>
      <c r="AC2101" s="37"/>
      <c r="AD2101" s="37"/>
      <c r="AE2101" s="88"/>
      <c r="AF2101" s="87"/>
    </row>
    <row r="2102" customFormat="false" ht="15" hidden="false" customHeight="false" outlineLevel="0" collapsed="false">
      <c r="L2102" s="37"/>
      <c r="M2102" s="37"/>
      <c r="N2102" s="37"/>
      <c r="O2102" s="37"/>
      <c r="P2102" s="37"/>
      <c r="Q2102" s="37"/>
      <c r="R2102" s="37"/>
      <c r="S2102" s="37"/>
      <c r="T2102" s="37"/>
      <c r="U2102" s="81"/>
      <c r="V2102" s="37"/>
      <c r="W2102" s="37"/>
      <c r="X2102" s="37"/>
      <c r="Y2102" s="37"/>
      <c r="Z2102" s="37"/>
      <c r="AA2102" s="82"/>
      <c r="AB2102" s="87"/>
      <c r="AC2102" s="37"/>
      <c r="AD2102" s="37"/>
      <c r="AE2102" s="88"/>
      <c r="AF2102" s="87"/>
    </row>
    <row r="2103" customFormat="false" ht="15" hidden="false" customHeight="false" outlineLevel="0" collapsed="false">
      <c r="L2103" s="37"/>
      <c r="M2103" s="37"/>
      <c r="N2103" s="37"/>
      <c r="O2103" s="37"/>
      <c r="P2103" s="37"/>
      <c r="Q2103" s="37"/>
      <c r="R2103" s="37"/>
      <c r="S2103" s="37"/>
      <c r="T2103" s="37"/>
      <c r="U2103" s="81"/>
      <c r="V2103" s="37"/>
      <c r="W2103" s="37"/>
      <c r="X2103" s="37"/>
      <c r="Y2103" s="37"/>
      <c r="Z2103" s="37"/>
      <c r="AA2103" s="82"/>
      <c r="AB2103" s="87"/>
      <c r="AC2103" s="37"/>
      <c r="AD2103" s="37"/>
      <c r="AE2103" s="88"/>
      <c r="AF2103" s="87"/>
    </row>
    <row r="2104" customFormat="false" ht="15" hidden="false" customHeight="false" outlineLevel="0" collapsed="false">
      <c r="L2104" s="37"/>
      <c r="M2104" s="37"/>
      <c r="N2104" s="37"/>
      <c r="O2104" s="37"/>
      <c r="P2104" s="37"/>
      <c r="Q2104" s="37"/>
      <c r="R2104" s="37"/>
      <c r="S2104" s="37"/>
      <c r="T2104" s="37"/>
      <c r="U2104" s="81"/>
      <c r="V2104" s="37"/>
      <c r="W2104" s="37"/>
      <c r="X2104" s="37"/>
      <c r="Y2104" s="37"/>
      <c r="Z2104" s="37"/>
      <c r="AA2104" s="82"/>
      <c r="AB2104" s="87"/>
      <c r="AC2104" s="37"/>
      <c r="AD2104" s="37"/>
      <c r="AE2104" s="88"/>
      <c r="AF2104" s="87"/>
    </row>
    <row r="2105" customFormat="false" ht="15" hidden="false" customHeight="false" outlineLevel="0" collapsed="false">
      <c r="L2105" s="37"/>
      <c r="M2105" s="37"/>
      <c r="N2105" s="37"/>
      <c r="O2105" s="37"/>
      <c r="P2105" s="37"/>
      <c r="Q2105" s="37"/>
      <c r="R2105" s="37"/>
      <c r="S2105" s="37"/>
      <c r="T2105" s="37"/>
      <c r="U2105" s="81"/>
      <c r="V2105" s="37"/>
      <c r="W2105" s="37"/>
      <c r="X2105" s="37"/>
      <c r="Y2105" s="37"/>
      <c r="Z2105" s="37"/>
      <c r="AA2105" s="82"/>
      <c r="AB2105" s="87"/>
      <c r="AC2105" s="37"/>
      <c r="AD2105" s="37"/>
      <c r="AE2105" s="88"/>
      <c r="AF2105" s="87"/>
    </row>
    <row r="2106" customFormat="false" ht="15" hidden="false" customHeight="false" outlineLevel="0" collapsed="false">
      <c r="L2106" s="37"/>
      <c r="M2106" s="37"/>
      <c r="N2106" s="37"/>
      <c r="O2106" s="37"/>
      <c r="P2106" s="37"/>
      <c r="Q2106" s="37"/>
      <c r="R2106" s="37"/>
      <c r="S2106" s="37"/>
      <c r="T2106" s="37"/>
      <c r="U2106" s="81"/>
      <c r="V2106" s="37"/>
      <c r="W2106" s="37"/>
      <c r="X2106" s="37"/>
      <c r="Y2106" s="37"/>
      <c r="Z2106" s="37"/>
      <c r="AA2106" s="82"/>
      <c r="AB2106" s="87"/>
      <c r="AC2106" s="37"/>
      <c r="AD2106" s="37"/>
      <c r="AE2106" s="88"/>
      <c r="AF2106" s="87"/>
    </row>
    <row r="2107" customFormat="false" ht="15" hidden="false" customHeight="false" outlineLevel="0" collapsed="false">
      <c r="L2107" s="37"/>
      <c r="M2107" s="37"/>
      <c r="N2107" s="37"/>
      <c r="O2107" s="37"/>
      <c r="P2107" s="37"/>
      <c r="Q2107" s="37"/>
      <c r="R2107" s="37"/>
      <c r="S2107" s="37"/>
      <c r="T2107" s="37"/>
      <c r="U2107" s="81"/>
      <c r="V2107" s="37"/>
      <c r="W2107" s="37"/>
      <c r="X2107" s="37"/>
      <c r="Y2107" s="37"/>
      <c r="Z2107" s="37"/>
      <c r="AA2107" s="82"/>
      <c r="AB2107" s="87"/>
      <c r="AC2107" s="37"/>
      <c r="AD2107" s="37"/>
      <c r="AE2107" s="88"/>
      <c r="AF2107" s="87"/>
    </row>
    <row r="2108" customFormat="false" ht="15" hidden="false" customHeight="false" outlineLevel="0" collapsed="false">
      <c r="L2108" s="37"/>
      <c r="M2108" s="37"/>
      <c r="N2108" s="37"/>
      <c r="O2108" s="37"/>
      <c r="P2108" s="37"/>
      <c r="Q2108" s="37"/>
      <c r="R2108" s="37"/>
      <c r="S2108" s="37"/>
      <c r="T2108" s="37"/>
      <c r="U2108" s="81"/>
      <c r="V2108" s="37"/>
      <c r="W2108" s="37"/>
      <c r="X2108" s="37"/>
      <c r="Y2108" s="37"/>
      <c r="Z2108" s="37"/>
      <c r="AA2108" s="82"/>
      <c r="AB2108" s="87"/>
      <c r="AC2108" s="37"/>
      <c r="AD2108" s="37"/>
      <c r="AE2108" s="88"/>
      <c r="AF2108" s="87"/>
    </row>
    <row r="2109" customFormat="false" ht="15" hidden="false" customHeight="false" outlineLevel="0" collapsed="false">
      <c r="L2109" s="37"/>
      <c r="M2109" s="37"/>
      <c r="N2109" s="37"/>
      <c r="O2109" s="37"/>
      <c r="P2109" s="37"/>
      <c r="Q2109" s="37"/>
      <c r="R2109" s="37"/>
      <c r="S2109" s="37"/>
      <c r="T2109" s="37"/>
      <c r="U2109" s="81"/>
      <c r="V2109" s="37"/>
      <c r="W2109" s="37"/>
      <c r="X2109" s="37"/>
      <c r="Y2109" s="37"/>
      <c r="Z2109" s="37"/>
      <c r="AA2109" s="82"/>
      <c r="AB2109" s="87"/>
      <c r="AC2109" s="37"/>
      <c r="AD2109" s="37"/>
      <c r="AE2109" s="88"/>
      <c r="AF2109" s="87"/>
    </row>
    <row r="2110" customFormat="false" ht="15" hidden="false" customHeight="false" outlineLevel="0" collapsed="false">
      <c r="L2110" s="37"/>
      <c r="M2110" s="37"/>
      <c r="N2110" s="37"/>
      <c r="O2110" s="37"/>
      <c r="P2110" s="37"/>
      <c r="Q2110" s="37"/>
      <c r="R2110" s="37"/>
      <c r="S2110" s="37"/>
      <c r="T2110" s="37"/>
      <c r="U2110" s="81"/>
      <c r="V2110" s="37"/>
      <c r="W2110" s="37"/>
      <c r="X2110" s="37"/>
      <c r="Y2110" s="37"/>
      <c r="Z2110" s="37"/>
      <c r="AA2110" s="82"/>
      <c r="AB2110" s="87"/>
      <c r="AC2110" s="37"/>
      <c r="AD2110" s="37"/>
      <c r="AE2110" s="88"/>
      <c r="AF2110" s="87"/>
    </row>
    <row r="2111" customFormat="false" ht="15" hidden="false" customHeight="false" outlineLevel="0" collapsed="false">
      <c r="L2111" s="37"/>
      <c r="M2111" s="37"/>
      <c r="N2111" s="37"/>
      <c r="O2111" s="37"/>
      <c r="P2111" s="37"/>
      <c r="Q2111" s="37"/>
      <c r="R2111" s="37"/>
      <c r="S2111" s="37"/>
      <c r="T2111" s="37"/>
      <c r="U2111" s="81"/>
      <c r="V2111" s="37"/>
      <c r="W2111" s="37"/>
      <c r="X2111" s="37"/>
      <c r="Y2111" s="37"/>
      <c r="Z2111" s="37"/>
      <c r="AA2111" s="82"/>
      <c r="AB2111" s="87"/>
      <c r="AC2111" s="37"/>
      <c r="AD2111" s="37"/>
      <c r="AE2111" s="88"/>
      <c r="AF2111" s="87"/>
    </row>
    <row r="2112" customFormat="false" ht="15" hidden="false" customHeight="false" outlineLevel="0" collapsed="false">
      <c r="L2112" s="37"/>
      <c r="M2112" s="37"/>
      <c r="N2112" s="37"/>
      <c r="O2112" s="37"/>
      <c r="P2112" s="37"/>
      <c r="Q2112" s="37"/>
      <c r="R2112" s="37"/>
      <c r="S2112" s="37"/>
      <c r="T2112" s="37"/>
      <c r="U2112" s="81"/>
      <c r="V2112" s="37"/>
      <c r="W2112" s="37"/>
      <c r="X2112" s="37"/>
      <c r="Y2112" s="37"/>
      <c r="Z2112" s="37"/>
      <c r="AA2112" s="82"/>
      <c r="AB2112" s="87"/>
      <c r="AC2112" s="37"/>
      <c r="AD2112" s="37"/>
      <c r="AE2112" s="88"/>
      <c r="AF2112" s="87"/>
    </row>
    <row r="2113" customFormat="false" ht="15" hidden="false" customHeight="false" outlineLevel="0" collapsed="false">
      <c r="L2113" s="37"/>
      <c r="M2113" s="37"/>
      <c r="N2113" s="37"/>
      <c r="O2113" s="37"/>
      <c r="P2113" s="37"/>
      <c r="Q2113" s="37"/>
      <c r="R2113" s="37"/>
      <c r="S2113" s="37"/>
      <c r="T2113" s="37"/>
      <c r="U2113" s="81"/>
      <c r="V2113" s="37"/>
      <c r="W2113" s="37"/>
      <c r="X2113" s="37"/>
      <c r="Y2113" s="37"/>
      <c r="Z2113" s="37"/>
      <c r="AA2113" s="82"/>
      <c r="AB2113" s="87"/>
      <c r="AC2113" s="37"/>
      <c r="AD2113" s="37"/>
      <c r="AE2113" s="88"/>
      <c r="AF2113" s="87"/>
    </row>
    <row r="2114" customFormat="false" ht="15" hidden="false" customHeight="false" outlineLevel="0" collapsed="false">
      <c r="L2114" s="37"/>
      <c r="M2114" s="37"/>
      <c r="N2114" s="37"/>
      <c r="O2114" s="37"/>
      <c r="P2114" s="37"/>
      <c r="Q2114" s="37"/>
      <c r="R2114" s="37"/>
      <c r="S2114" s="37"/>
      <c r="T2114" s="37"/>
      <c r="U2114" s="81"/>
      <c r="V2114" s="37"/>
      <c r="W2114" s="37"/>
      <c r="X2114" s="37"/>
      <c r="Y2114" s="37"/>
      <c r="Z2114" s="37"/>
      <c r="AA2114" s="82"/>
      <c r="AB2114" s="87"/>
      <c r="AC2114" s="37"/>
      <c r="AD2114" s="37"/>
      <c r="AE2114" s="88"/>
      <c r="AF2114" s="87"/>
    </row>
    <row r="2115" customFormat="false" ht="15" hidden="false" customHeight="false" outlineLevel="0" collapsed="false">
      <c r="L2115" s="37"/>
      <c r="M2115" s="37"/>
      <c r="N2115" s="37"/>
      <c r="O2115" s="37"/>
      <c r="P2115" s="37"/>
      <c r="Q2115" s="37"/>
      <c r="R2115" s="37"/>
      <c r="S2115" s="37"/>
      <c r="T2115" s="37"/>
      <c r="U2115" s="81"/>
      <c r="V2115" s="37"/>
      <c r="W2115" s="37"/>
      <c r="X2115" s="37"/>
      <c r="Y2115" s="37"/>
      <c r="Z2115" s="37"/>
      <c r="AA2115" s="82"/>
      <c r="AB2115" s="87"/>
      <c r="AC2115" s="37"/>
      <c r="AD2115" s="37"/>
      <c r="AE2115" s="88"/>
      <c r="AF2115" s="87"/>
    </row>
    <row r="2116" customFormat="false" ht="15" hidden="false" customHeight="false" outlineLevel="0" collapsed="false">
      <c r="L2116" s="37"/>
      <c r="M2116" s="37"/>
      <c r="N2116" s="37"/>
      <c r="O2116" s="37"/>
      <c r="P2116" s="37"/>
      <c r="Q2116" s="37"/>
      <c r="R2116" s="37"/>
      <c r="S2116" s="37"/>
      <c r="T2116" s="37"/>
      <c r="U2116" s="81"/>
      <c r="V2116" s="37"/>
      <c r="W2116" s="37"/>
      <c r="X2116" s="37"/>
      <c r="Y2116" s="37"/>
      <c r="Z2116" s="37"/>
      <c r="AA2116" s="82"/>
      <c r="AB2116" s="87"/>
      <c r="AC2116" s="37"/>
      <c r="AD2116" s="37"/>
      <c r="AE2116" s="88"/>
      <c r="AF2116" s="87"/>
    </row>
    <row r="2117" customFormat="false" ht="15" hidden="false" customHeight="false" outlineLevel="0" collapsed="false">
      <c r="L2117" s="37"/>
      <c r="M2117" s="37"/>
      <c r="N2117" s="37"/>
      <c r="O2117" s="37"/>
      <c r="P2117" s="37"/>
      <c r="Q2117" s="37"/>
      <c r="R2117" s="37"/>
      <c r="S2117" s="37"/>
      <c r="T2117" s="37"/>
      <c r="U2117" s="81"/>
      <c r="V2117" s="37"/>
      <c r="W2117" s="37"/>
      <c r="X2117" s="37"/>
      <c r="Y2117" s="37"/>
      <c r="Z2117" s="37"/>
      <c r="AA2117" s="82"/>
      <c r="AB2117" s="87"/>
      <c r="AC2117" s="37"/>
      <c r="AD2117" s="37"/>
      <c r="AE2117" s="88"/>
      <c r="AF2117" s="87"/>
    </row>
    <row r="2118" customFormat="false" ht="15" hidden="false" customHeight="false" outlineLevel="0" collapsed="false">
      <c r="L2118" s="37"/>
      <c r="M2118" s="37"/>
      <c r="N2118" s="37"/>
      <c r="O2118" s="37"/>
      <c r="P2118" s="37"/>
      <c r="Q2118" s="37"/>
      <c r="R2118" s="37"/>
      <c r="S2118" s="37"/>
      <c r="T2118" s="37"/>
      <c r="U2118" s="81"/>
      <c r="V2118" s="37"/>
      <c r="W2118" s="37"/>
      <c r="X2118" s="37"/>
      <c r="Y2118" s="37"/>
      <c r="Z2118" s="37"/>
      <c r="AA2118" s="82"/>
      <c r="AB2118" s="87"/>
      <c r="AC2118" s="37"/>
      <c r="AD2118" s="37"/>
      <c r="AE2118" s="88"/>
      <c r="AF2118" s="87"/>
    </row>
    <row r="2119" customFormat="false" ht="15" hidden="false" customHeight="false" outlineLevel="0" collapsed="false">
      <c r="L2119" s="37"/>
      <c r="M2119" s="37"/>
      <c r="N2119" s="37"/>
      <c r="O2119" s="37"/>
      <c r="P2119" s="37"/>
      <c r="Q2119" s="37"/>
      <c r="R2119" s="37"/>
      <c r="S2119" s="37"/>
      <c r="T2119" s="37"/>
      <c r="U2119" s="81"/>
      <c r="V2119" s="37"/>
      <c r="W2119" s="37"/>
      <c r="X2119" s="37"/>
      <c r="Y2119" s="37"/>
      <c r="Z2119" s="37"/>
      <c r="AA2119" s="82"/>
      <c r="AB2119" s="87"/>
      <c r="AC2119" s="37"/>
      <c r="AD2119" s="37"/>
      <c r="AE2119" s="88"/>
      <c r="AF2119" s="87"/>
    </row>
    <row r="2120" customFormat="false" ht="15" hidden="false" customHeight="false" outlineLevel="0" collapsed="false">
      <c r="L2120" s="37"/>
      <c r="M2120" s="37"/>
      <c r="N2120" s="37"/>
      <c r="O2120" s="37"/>
      <c r="P2120" s="37"/>
      <c r="Q2120" s="37"/>
      <c r="R2120" s="37"/>
      <c r="S2120" s="37"/>
      <c r="T2120" s="37"/>
      <c r="U2120" s="81"/>
      <c r="V2120" s="37"/>
      <c r="W2120" s="37"/>
      <c r="X2120" s="37"/>
      <c r="Y2120" s="37"/>
      <c r="Z2120" s="37"/>
      <c r="AA2120" s="82"/>
      <c r="AB2120" s="87"/>
      <c r="AC2120" s="37"/>
      <c r="AD2120" s="37"/>
      <c r="AE2120" s="88"/>
      <c r="AF2120" s="87"/>
    </row>
    <row r="2121" customFormat="false" ht="15" hidden="false" customHeight="false" outlineLevel="0" collapsed="false">
      <c r="L2121" s="37"/>
      <c r="M2121" s="37"/>
      <c r="N2121" s="37"/>
      <c r="O2121" s="37"/>
      <c r="P2121" s="37"/>
      <c r="Q2121" s="37"/>
      <c r="R2121" s="37"/>
      <c r="S2121" s="37"/>
      <c r="T2121" s="37"/>
      <c r="U2121" s="81"/>
      <c r="V2121" s="37"/>
      <c r="W2121" s="37"/>
      <c r="X2121" s="37"/>
      <c r="Y2121" s="37"/>
      <c r="Z2121" s="37"/>
      <c r="AA2121" s="82"/>
      <c r="AB2121" s="87"/>
      <c r="AC2121" s="37"/>
      <c r="AD2121" s="37"/>
      <c r="AE2121" s="88"/>
      <c r="AF2121" s="87"/>
    </row>
    <row r="2122" customFormat="false" ht="15" hidden="false" customHeight="false" outlineLevel="0" collapsed="false">
      <c r="L2122" s="37"/>
      <c r="M2122" s="37"/>
      <c r="N2122" s="37"/>
      <c r="O2122" s="37"/>
      <c r="P2122" s="37"/>
      <c r="Q2122" s="37"/>
      <c r="R2122" s="37"/>
      <c r="S2122" s="37"/>
      <c r="T2122" s="37"/>
      <c r="U2122" s="81"/>
      <c r="V2122" s="37"/>
      <c r="W2122" s="37"/>
      <c r="X2122" s="37"/>
      <c r="Y2122" s="37"/>
      <c r="Z2122" s="37"/>
      <c r="AA2122" s="82"/>
      <c r="AB2122" s="87"/>
      <c r="AC2122" s="37"/>
      <c r="AD2122" s="37"/>
      <c r="AE2122" s="88"/>
      <c r="AF2122" s="87"/>
    </row>
    <row r="2123" customFormat="false" ht="15" hidden="false" customHeight="false" outlineLevel="0" collapsed="false">
      <c r="L2123" s="37"/>
      <c r="M2123" s="37"/>
      <c r="N2123" s="37"/>
      <c r="O2123" s="37"/>
      <c r="P2123" s="37"/>
      <c r="Q2123" s="37"/>
      <c r="R2123" s="37"/>
      <c r="S2123" s="37"/>
      <c r="T2123" s="37"/>
      <c r="U2123" s="81"/>
      <c r="V2123" s="37"/>
      <c r="W2123" s="37"/>
      <c r="X2123" s="37"/>
      <c r="Y2123" s="37"/>
      <c r="Z2123" s="37"/>
      <c r="AA2123" s="82"/>
      <c r="AB2123" s="87"/>
      <c r="AC2123" s="37"/>
      <c r="AD2123" s="37"/>
      <c r="AE2123" s="88"/>
      <c r="AF2123" s="87"/>
    </row>
    <row r="2124" customFormat="false" ht="15" hidden="false" customHeight="false" outlineLevel="0" collapsed="false">
      <c r="L2124" s="37"/>
      <c r="M2124" s="37"/>
      <c r="N2124" s="37"/>
      <c r="O2124" s="37"/>
      <c r="P2124" s="37"/>
      <c r="Q2124" s="37"/>
      <c r="R2124" s="37"/>
      <c r="S2124" s="37"/>
      <c r="T2124" s="37"/>
      <c r="U2124" s="81"/>
      <c r="V2124" s="37"/>
      <c r="W2124" s="37"/>
      <c r="X2124" s="37"/>
      <c r="Y2124" s="37"/>
      <c r="Z2124" s="37"/>
      <c r="AA2124" s="82"/>
      <c r="AB2124" s="87"/>
      <c r="AC2124" s="37"/>
      <c r="AD2124" s="37"/>
      <c r="AE2124" s="88"/>
      <c r="AF2124" s="87"/>
    </row>
    <row r="2125" customFormat="false" ht="15" hidden="false" customHeight="false" outlineLevel="0" collapsed="false">
      <c r="L2125" s="37"/>
      <c r="M2125" s="37"/>
      <c r="N2125" s="37"/>
      <c r="O2125" s="37"/>
      <c r="P2125" s="37"/>
      <c r="Q2125" s="37"/>
      <c r="R2125" s="37"/>
      <c r="S2125" s="37"/>
      <c r="T2125" s="37"/>
      <c r="U2125" s="81"/>
      <c r="V2125" s="37"/>
      <c r="W2125" s="37"/>
      <c r="X2125" s="37"/>
      <c r="Y2125" s="37"/>
      <c r="Z2125" s="37"/>
      <c r="AA2125" s="82"/>
      <c r="AB2125" s="87"/>
      <c r="AC2125" s="37"/>
      <c r="AD2125" s="37"/>
      <c r="AE2125" s="88"/>
      <c r="AF2125" s="87"/>
    </row>
    <row r="2126" customFormat="false" ht="15" hidden="false" customHeight="false" outlineLevel="0" collapsed="false">
      <c r="L2126" s="37"/>
      <c r="M2126" s="37"/>
      <c r="N2126" s="37"/>
      <c r="O2126" s="37"/>
      <c r="P2126" s="37"/>
      <c r="Q2126" s="37"/>
      <c r="R2126" s="37"/>
      <c r="S2126" s="37"/>
      <c r="T2126" s="37"/>
      <c r="U2126" s="81"/>
      <c r="V2126" s="37"/>
      <c r="W2126" s="37"/>
      <c r="X2126" s="37"/>
      <c r="Y2126" s="37"/>
      <c r="Z2126" s="37"/>
      <c r="AA2126" s="82"/>
      <c r="AB2126" s="87"/>
      <c r="AC2126" s="37"/>
      <c r="AD2126" s="37"/>
      <c r="AE2126" s="88"/>
      <c r="AF2126" s="87"/>
    </row>
    <row r="2127" customFormat="false" ht="15" hidden="false" customHeight="false" outlineLevel="0" collapsed="false">
      <c r="L2127" s="37"/>
      <c r="M2127" s="37"/>
      <c r="N2127" s="37"/>
      <c r="O2127" s="37"/>
      <c r="P2127" s="37"/>
      <c r="Q2127" s="37"/>
      <c r="R2127" s="37"/>
      <c r="S2127" s="37"/>
      <c r="T2127" s="37"/>
      <c r="U2127" s="81"/>
      <c r="V2127" s="37"/>
      <c r="W2127" s="37"/>
      <c r="X2127" s="37"/>
      <c r="Y2127" s="37"/>
      <c r="Z2127" s="37"/>
      <c r="AA2127" s="82"/>
      <c r="AB2127" s="87"/>
      <c r="AC2127" s="37"/>
      <c r="AD2127" s="37"/>
      <c r="AE2127" s="88"/>
      <c r="AF2127" s="87"/>
    </row>
    <row r="2128" customFormat="false" ht="15" hidden="false" customHeight="false" outlineLevel="0" collapsed="false">
      <c r="L2128" s="37"/>
      <c r="M2128" s="37"/>
      <c r="N2128" s="37"/>
      <c r="O2128" s="37"/>
      <c r="P2128" s="37"/>
      <c r="Q2128" s="37"/>
      <c r="R2128" s="37"/>
      <c r="S2128" s="37"/>
      <c r="T2128" s="37"/>
      <c r="U2128" s="81"/>
      <c r="V2128" s="37"/>
      <c r="W2128" s="37"/>
      <c r="X2128" s="37"/>
      <c r="Y2128" s="37"/>
      <c r="Z2128" s="37"/>
      <c r="AA2128" s="82"/>
      <c r="AB2128" s="87"/>
      <c r="AC2128" s="37"/>
      <c r="AD2128" s="37"/>
      <c r="AE2128" s="88"/>
      <c r="AF2128" s="87"/>
    </row>
    <row r="2129" customFormat="false" ht="15" hidden="false" customHeight="false" outlineLevel="0" collapsed="false">
      <c r="L2129" s="37"/>
      <c r="M2129" s="37"/>
      <c r="N2129" s="37"/>
      <c r="O2129" s="37"/>
      <c r="P2129" s="37"/>
      <c r="Q2129" s="37"/>
      <c r="R2129" s="37"/>
      <c r="S2129" s="37"/>
      <c r="T2129" s="37"/>
      <c r="U2129" s="81"/>
      <c r="V2129" s="37"/>
      <c r="W2129" s="37"/>
      <c r="X2129" s="37"/>
      <c r="Y2129" s="37"/>
      <c r="Z2129" s="37"/>
      <c r="AA2129" s="82"/>
      <c r="AB2129" s="87"/>
      <c r="AC2129" s="37"/>
      <c r="AD2129" s="37"/>
      <c r="AE2129" s="88"/>
      <c r="AF2129" s="87"/>
    </row>
    <row r="2130" customFormat="false" ht="15" hidden="false" customHeight="false" outlineLevel="0" collapsed="false">
      <c r="L2130" s="37"/>
      <c r="M2130" s="37"/>
      <c r="N2130" s="37"/>
      <c r="O2130" s="37"/>
      <c r="P2130" s="37"/>
      <c r="Q2130" s="37"/>
      <c r="R2130" s="37"/>
      <c r="S2130" s="37"/>
      <c r="T2130" s="37"/>
      <c r="U2130" s="81"/>
      <c r="V2130" s="37"/>
      <c r="W2130" s="37"/>
      <c r="X2130" s="37"/>
      <c r="Y2130" s="37"/>
      <c r="Z2130" s="37"/>
      <c r="AA2130" s="82"/>
      <c r="AB2130" s="87"/>
      <c r="AC2130" s="37"/>
      <c r="AD2130" s="37"/>
      <c r="AE2130" s="88"/>
      <c r="AF2130" s="87"/>
    </row>
    <row r="2131" customFormat="false" ht="15" hidden="false" customHeight="false" outlineLevel="0" collapsed="false">
      <c r="L2131" s="37"/>
      <c r="M2131" s="37"/>
      <c r="N2131" s="37"/>
      <c r="O2131" s="37"/>
      <c r="P2131" s="37"/>
      <c r="Q2131" s="37"/>
      <c r="R2131" s="37"/>
      <c r="S2131" s="37"/>
      <c r="T2131" s="37"/>
      <c r="U2131" s="81"/>
      <c r="V2131" s="37"/>
      <c r="W2131" s="37"/>
      <c r="X2131" s="37"/>
      <c r="Y2131" s="37"/>
      <c r="Z2131" s="37"/>
      <c r="AA2131" s="82"/>
      <c r="AB2131" s="87"/>
      <c r="AC2131" s="37"/>
      <c r="AD2131" s="37"/>
      <c r="AE2131" s="88"/>
      <c r="AF2131" s="87"/>
    </row>
    <row r="2132" customFormat="false" ht="15" hidden="false" customHeight="false" outlineLevel="0" collapsed="false">
      <c r="L2132" s="37"/>
      <c r="M2132" s="37"/>
      <c r="N2132" s="37"/>
      <c r="O2132" s="37"/>
      <c r="P2132" s="37"/>
      <c r="Q2132" s="37"/>
      <c r="R2132" s="37"/>
      <c r="S2132" s="37"/>
      <c r="T2132" s="37"/>
      <c r="U2132" s="81"/>
      <c r="V2132" s="37"/>
      <c r="W2132" s="37"/>
      <c r="X2132" s="37"/>
      <c r="Y2132" s="37"/>
      <c r="Z2132" s="37"/>
      <c r="AA2132" s="82"/>
      <c r="AB2132" s="87"/>
      <c r="AC2132" s="37"/>
      <c r="AD2132" s="37"/>
      <c r="AE2132" s="88"/>
      <c r="AF2132" s="87"/>
    </row>
    <row r="2133" customFormat="false" ht="15" hidden="false" customHeight="false" outlineLevel="0" collapsed="false">
      <c r="L2133" s="37"/>
      <c r="M2133" s="37"/>
      <c r="N2133" s="37"/>
      <c r="O2133" s="37"/>
      <c r="P2133" s="37"/>
      <c r="Q2133" s="37"/>
      <c r="R2133" s="37"/>
      <c r="S2133" s="37"/>
      <c r="T2133" s="37"/>
      <c r="U2133" s="81"/>
      <c r="V2133" s="37"/>
      <c r="W2133" s="37"/>
      <c r="X2133" s="37"/>
      <c r="Y2133" s="37"/>
      <c r="Z2133" s="37"/>
      <c r="AA2133" s="82"/>
      <c r="AB2133" s="87"/>
      <c r="AC2133" s="37"/>
      <c r="AD2133" s="37"/>
      <c r="AE2133" s="88"/>
      <c r="AF2133" s="87"/>
    </row>
    <row r="2134" customFormat="false" ht="15" hidden="false" customHeight="false" outlineLevel="0" collapsed="false">
      <c r="L2134" s="37"/>
      <c r="M2134" s="37"/>
      <c r="N2134" s="37"/>
      <c r="O2134" s="37"/>
      <c r="P2134" s="37"/>
      <c r="Q2134" s="37"/>
      <c r="R2134" s="37"/>
      <c r="S2134" s="37"/>
      <c r="T2134" s="37"/>
      <c r="U2134" s="81"/>
      <c r="V2134" s="37"/>
      <c r="W2134" s="37"/>
      <c r="X2134" s="37"/>
      <c r="Y2134" s="37"/>
      <c r="Z2134" s="37"/>
      <c r="AA2134" s="82"/>
      <c r="AB2134" s="87"/>
      <c r="AC2134" s="37"/>
      <c r="AD2134" s="37"/>
      <c r="AE2134" s="88"/>
      <c r="AF2134" s="87"/>
    </row>
    <row r="2135" customFormat="false" ht="15" hidden="false" customHeight="false" outlineLevel="0" collapsed="false">
      <c r="L2135" s="37"/>
      <c r="M2135" s="37"/>
      <c r="N2135" s="37"/>
      <c r="O2135" s="37"/>
      <c r="P2135" s="37"/>
      <c r="Q2135" s="37"/>
      <c r="R2135" s="37"/>
      <c r="S2135" s="37"/>
      <c r="T2135" s="37"/>
      <c r="U2135" s="81"/>
      <c r="V2135" s="37"/>
      <c r="W2135" s="37"/>
      <c r="X2135" s="37"/>
      <c r="Y2135" s="37"/>
      <c r="Z2135" s="37"/>
      <c r="AA2135" s="82"/>
      <c r="AB2135" s="87"/>
      <c r="AC2135" s="37"/>
      <c r="AD2135" s="37"/>
      <c r="AE2135" s="88"/>
      <c r="AF2135" s="87"/>
    </row>
    <row r="2136" customFormat="false" ht="15" hidden="false" customHeight="false" outlineLevel="0" collapsed="false">
      <c r="L2136" s="37"/>
      <c r="M2136" s="37"/>
      <c r="N2136" s="37"/>
      <c r="O2136" s="37"/>
      <c r="P2136" s="37"/>
      <c r="Q2136" s="37"/>
      <c r="R2136" s="37"/>
      <c r="S2136" s="37"/>
      <c r="T2136" s="37"/>
      <c r="U2136" s="81"/>
      <c r="V2136" s="37"/>
      <c r="W2136" s="37"/>
      <c r="X2136" s="37"/>
      <c r="Y2136" s="37"/>
      <c r="Z2136" s="37"/>
      <c r="AA2136" s="82"/>
      <c r="AB2136" s="87"/>
      <c r="AC2136" s="37"/>
      <c r="AD2136" s="37"/>
      <c r="AE2136" s="88"/>
      <c r="AF2136" s="87"/>
    </row>
    <row r="2137" customFormat="false" ht="15" hidden="false" customHeight="false" outlineLevel="0" collapsed="false">
      <c r="L2137" s="37"/>
      <c r="M2137" s="37"/>
      <c r="N2137" s="37"/>
      <c r="O2137" s="37"/>
      <c r="P2137" s="37"/>
      <c r="Q2137" s="37"/>
      <c r="R2137" s="37"/>
      <c r="S2137" s="37"/>
      <c r="T2137" s="37"/>
      <c r="U2137" s="81"/>
      <c r="V2137" s="37"/>
      <c r="W2137" s="37"/>
      <c r="X2137" s="37"/>
      <c r="Y2137" s="37"/>
      <c r="Z2137" s="37"/>
      <c r="AA2137" s="82"/>
      <c r="AB2137" s="87"/>
      <c r="AC2137" s="37"/>
      <c r="AD2137" s="37"/>
      <c r="AE2137" s="88"/>
      <c r="AF2137" s="87"/>
    </row>
    <row r="2138" customFormat="false" ht="15" hidden="false" customHeight="false" outlineLevel="0" collapsed="false">
      <c r="L2138" s="37"/>
      <c r="M2138" s="37"/>
      <c r="N2138" s="37"/>
      <c r="O2138" s="37"/>
      <c r="P2138" s="37"/>
      <c r="Q2138" s="37"/>
      <c r="R2138" s="37"/>
      <c r="S2138" s="37"/>
      <c r="T2138" s="37"/>
      <c r="U2138" s="81"/>
      <c r="V2138" s="37"/>
      <c r="W2138" s="37"/>
      <c r="X2138" s="37"/>
      <c r="Y2138" s="37"/>
      <c r="Z2138" s="37"/>
      <c r="AA2138" s="82"/>
      <c r="AB2138" s="87"/>
      <c r="AC2138" s="37"/>
      <c r="AD2138" s="37"/>
      <c r="AE2138" s="88"/>
      <c r="AF2138" s="87"/>
    </row>
    <row r="2139" customFormat="false" ht="15" hidden="false" customHeight="false" outlineLevel="0" collapsed="false">
      <c r="L2139" s="37"/>
      <c r="M2139" s="37"/>
      <c r="N2139" s="37"/>
      <c r="O2139" s="37"/>
      <c r="P2139" s="37"/>
      <c r="Q2139" s="37"/>
      <c r="R2139" s="37"/>
      <c r="S2139" s="37"/>
      <c r="T2139" s="37"/>
      <c r="U2139" s="81"/>
      <c r="V2139" s="37"/>
      <c r="W2139" s="37"/>
      <c r="X2139" s="37"/>
      <c r="Y2139" s="37"/>
      <c r="Z2139" s="37"/>
      <c r="AA2139" s="82"/>
      <c r="AB2139" s="87"/>
      <c r="AC2139" s="37"/>
      <c r="AD2139" s="37"/>
      <c r="AE2139" s="88"/>
      <c r="AF2139" s="87"/>
    </row>
    <row r="2140" customFormat="false" ht="15" hidden="false" customHeight="false" outlineLevel="0" collapsed="false">
      <c r="L2140" s="37"/>
      <c r="M2140" s="37"/>
      <c r="N2140" s="37"/>
      <c r="O2140" s="37"/>
      <c r="P2140" s="37"/>
      <c r="Q2140" s="37"/>
      <c r="R2140" s="37"/>
      <c r="S2140" s="37"/>
      <c r="T2140" s="37"/>
      <c r="U2140" s="81"/>
      <c r="V2140" s="37"/>
      <c r="W2140" s="37"/>
      <c r="X2140" s="37"/>
      <c r="Y2140" s="37"/>
      <c r="Z2140" s="37"/>
      <c r="AA2140" s="82"/>
      <c r="AB2140" s="87"/>
      <c r="AC2140" s="37"/>
      <c r="AD2140" s="37"/>
      <c r="AE2140" s="88"/>
      <c r="AF2140" s="87"/>
    </row>
    <row r="2141" customFormat="false" ht="15" hidden="false" customHeight="false" outlineLevel="0" collapsed="false">
      <c r="L2141" s="37"/>
      <c r="M2141" s="37"/>
      <c r="N2141" s="37"/>
      <c r="O2141" s="37"/>
      <c r="P2141" s="37"/>
      <c r="Q2141" s="37"/>
      <c r="R2141" s="37"/>
      <c r="S2141" s="37"/>
      <c r="T2141" s="37"/>
      <c r="U2141" s="81"/>
      <c r="V2141" s="37"/>
      <c r="W2141" s="37"/>
      <c r="X2141" s="37"/>
      <c r="Y2141" s="37"/>
      <c r="Z2141" s="37"/>
      <c r="AA2141" s="82"/>
      <c r="AB2141" s="87"/>
      <c r="AC2141" s="37"/>
      <c r="AD2141" s="37"/>
      <c r="AE2141" s="88"/>
      <c r="AF2141" s="87"/>
    </row>
    <row r="2142" customFormat="false" ht="15" hidden="false" customHeight="false" outlineLevel="0" collapsed="false">
      <c r="L2142" s="37"/>
      <c r="M2142" s="37"/>
      <c r="N2142" s="37"/>
      <c r="O2142" s="37"/>
      <c r="P2142" s="37"/>
      <c r="Q2142" s="37"/>
      <c r="R2142" s="37"/>
      <c r="S2142" s="37"/>
      <c r="T2142" s="37"/>
      <c r="U2142" s="81"/>
      <c r="V2142" s="37"/>
      <c r="W2142" s="37"/>
      <c r="X2142" s="37"/>
      <c r="Y2142" s="37"/>
      <c r="Z2142" s="37"/>
      <c r="AA2142" s="82"/>
      <c r="AB2142" s="87"/>
      <c r="AC2142" s="37"/>
      <c r="AD2142" s="37"/>
      <c r="AE2142" s="88"/>
      <c r="AF2142" s="87"/>
    </row>
    <row r="2143" customFormat="false" ht="15" hidden="false" customHeight="false" outlineLevel="0" collapsed="false">
      <c r="L2143" s="37"/>
      <c r="M2143" s="37"/>
      <c r="N2143" s="37"/>
      <c r="O2143" s="37"/>
      <c r="P2143" s="37"/>
      <c r="Q2143" s="37"/>
      <c r="R2143" s="37"/>
      <c r="S2143" s="37"/>
      <c r="T2143" s="37"/>
      <c r="U2143" s="81"/>
      <c r="V2143" s="37"/>
      <c r="W2143" s="37"/>
      <c r="X2143" s="37"/>
      <c r="Y2143" s="37"/>
      <c r="Z2143" s="37"/>
      <c r="AA2143" s="82"/>
      <c r="AB2143" s="87"/>
      <c r="AC2143" s="37"/>
      <c r="AD2143" s="37"/>
      <c r="AE2143" s="88"/>
      <c r="AF2143" s="87"/>
    </row>
    <row r="2144" customFormat="false" ht="15" hidden="false" customHeight="false" outlineLevel="0" collapsed="false">
      <c r="L2144" s="37"/>
      <c r="M2144" s="37"/>
      <c r="N2144" s="37"/>
      <c r="O2144" s="37"/>
      <c r="P2144" s="37"/>
      <c r="Q2144" s="37"/>
      <c r="R2144" s="37"/>
      <c r="S2144" s="37"/>
      <c r="T2144" s="37"/>
      <c r="U2144" s="81"/>
      <c r="V2144" s="37"/>
      <c r="W2144" s="37"/>
      <c r="X2144" s="37"/>
      <c r="Y2144" s="37"/>
      <c r="Z2144" s="37"/>
      <c r="AA2144" s="82"/>
      <c r="AB2144" s="87"/>
      <c r="AC2144" s="37"/>
      <c r="AD2144" s="37"/>
      <c r="AE2144" s="88"/>
      <c r="AF2144" s="87"/>
    </row>
    <row r="2145" customFormat="false" ht="15" hidden="false" customHeight="false" outlineLevel="0" collapsed="false">
      <c r="L2145" s="37"/>
      <c r="M2145" s="37"/>
      <c r="N2145" s="37"/>
      <c r="O2145" s="37"/>
      <c r="P2145" s="37"/>
      <c r="Q2145" s="37"/>
      <c r="R2145" s="37"/>
      <c r="S2145" s="37"/>
      <c r="T2145" s="37"/>
      <c r="U2145" s="81"/>
      <c r="V2145" s="37"/>
      <c r="W2145" s="37"/>
      <c r="X2145" s="37"/>
      <c r="Y2145" s="37"/>
      <c r="Z2145" s="37"/>
      <c r="AA2145" s="82"/>
      <c r="AB2145" s="87"/>
      <c r="AC2145" s="37"/>
      <c r="AD2145" s="37"/>
      <c r="AE2145" s="88"/>
      <c r="AF2145" s="87"/>
    </row>
    <row r="2146" customFormat="false" ht="15" hidden="false" customHeight="false" outlineLevel="0" collapsed="false">
      <c r="L2146" s="37"/>
      <c r="M2146" s="37"/>
      <c r="N2146" s="37"/>
      <c r="O2146" s="37"/>
      <c r="P2146" s="37"/>
      <c r="Q2146" s="37"/>
      <c r="R2146" s="37"/>
      <c r="S2146" s="37"/>
      <c r="T2146" s="37"/>
      <c r="U2146" s="81"/>
      <c r="V2146" s="37"/>
      <c r="W2146" s="37"/>
      <c r="X2146" s="37"/>
      <c r="Y2146" s="37"/>
      <c r="Z2146" s="37"/>
      <c r="AA2146" s="82"/>
      <c r="AB2146" s="87"/>
      <c r="AC2146" s="37"/>
      <c r="AD2146" s="37"/>
      <c r="AE2146" s="88"/>
      <c r="AF2146" s="87"/>
    </row>
    <row r="2147" customFormat="false" ht="15" hidden="false" customHeight="false" outlineLevel="0" collapsed="false">
      <c r="L2147" s="37"/>
      <c r="M2147" s="37"/>
      <c r="N2147" s="37"/>
      <c r="O2147" s="37"/>
      <c r="P2147" s="37"/>
      <c r="Q2147" s="37"/>
      <c r="R2147" s="37"/>
      <c r="S2147" s="37"/>
      <c r="T2147" s="37"/>
      <c r="U2147" s="81"/>
      <c r="V2147" s="37"/>
      <c r="W2147" s="37"/>
      <c r="X2147" s="37"/>
      <c r="Y2147" s="37"/>
      <c r="Z2147" s="37"/>
      <c r="AA2147" s="82"/>
      <c r="AB2147" s="87"/>
      <c r="AC2147" s="37"/>
      <c r="AD2147" s="37"/>
      <c r="AE2147" s="88"/>
      <c r="AF2147" s="87"/>
    </row>
    <row r="2148" customFormat="false" ht="15" hidden="false" customHeight="false" outlineLevel="0" collapsed="false">
      <c r="L2148" s="37"/>
      <c r="M2148" s="37"/>
      <c r="N2148" s="37"/>
      <c r="O2148" s="37"/>
      <c r="P2148" s="37"/>
      <c r="Q2148" s="37"/>
      <c r="R2148" s="37"/>
      <c r="S2148" s="37"/>
      <c r="T2148" s="37"/>
      <c r="U2148" s="81"/>
      <c r="V2148" s="37"/>
      <c r="W2148" s="37"/>
      <c r="X2148" s="37"/>
      <c r="Y2148" s="37"/>
      <c r="Z2148" s="37"/>
      <c r="AA2148" s="82"/>
      <c r="AB2148" s="87"/>
      <c r="AC2148" s="37"/>
      <c r="AD2148" s="37"/>
      <c r="AE2148" s="88"/>
      <c r="AF2148" s="87"/>
    </row>
    <row r="2149" customFormat="false" ht="15" hidden="false" customHeight="false" outlineLevel="0" collapsed="false">
      <c r="L2149" s="37"/>
      <c r="M2149" s="37"/>
      <c r="N2149" s="37"/>
      <c r="O2149" s="37"/>
      <c r="P2149" s="37"/>
      <c r="Q2149" s="37"/>
      <c r="R2149" s="37"/>
      <c r="S2149" s="37"/>
      <c r="T2149" s="37"/>
      <c r="U2149" s="81"/>
      <c r="V2149" s="37"/>
      <c r="W2149" s="37"/>
      <c r="X2149" s="37"/>
      <c r="Y2149" s="37"/>
      <c r="Z2149" s="37"/>
      <c r="AA2149" s="82"/>
      <c r="AB2149" s="87"/>
      <c r="AC2149" s="37"/>
      <c r="AD2149" s="37"/>
      <c r="AE2149" s="88"/>
      <c r="AF2149" s="87"/>
    </row>
    <row r="2150" customFormat="false" ht="15" hidden="false" customHeight="false" outlineLevel="0" collapsed="false">
      <c r="L2150" s="37"/>
      <c r="M2150" s="37"/>
      <c r="N2150" s="37"/>
      <c r="O2150" s="37"/>
      <c r="P2150" s="37"/>
      <c r="Q2150" s="37"/>
      <c r="R2150" s="37"/>
      <c r="S2150" s="37"/>
      <c r="T2150" s="37"/>
      <c r="U2150" s="81"/>
      <c r="V2150" s="37"/>
      <c r="W2150" s="37"/>
      <c r="X2150" s="37"/>
      <c r="Y2150" s="37"/>
      <c r="Z2150" s="37"/>
      <c r="AA2150" s="82"/>
      <c r="AB2150" s="87"/>
      <c r="AC2150" s="37"/>
      <c r="AD2150" s="37"/>
      <c r="AE2150" s="88"/>
      <c r="AF2150" s="87"/>
    </row>
    <row r="2151" customFormat="false" ht="15" hidden="false" customHeight="false" outlineLevel="0" collapsed="false">
      <c r="L2151" s="37"/>
      <c r="M2151" s="37"/>
      <c r="N2151" s="37"/>
      <c r="O2151" s="37"/>
      <c r="P2151" s="37"/>
      <c r="Q2151" s="37"/>
      <c r="R2151" s="37"/>
      <c r="S2151" s="37"/>
      <c r="T2151" s="37"/>
      <c r="U2151" s="81"/>
      <c r="V2151" s="37"/>
      <c r="W2151" s="37"/>
      <c r="X2151" s="37"/>
      <c r="Y2151" s="37"/>
      <c r="Z2151" s="37"/>
      <c r="AA2151" s="82"/>
      <c r="AB2151" s="87"/>
      <c r="AC2151" s="37"/>
      <c r="AD2151" s="37"/>
      <c r="AE2151" s="88"/>
      <c r="AF2151" s="87"/>
    </row>
    <row r="2152" customFormat="false" ht="15" hidden="false" customHeight="false" outlineLevel="0" collapsed="false">
      <c r="L2152" s="37"/>
      <c r="M2152" s="37"/>
      <c r="N2152" s="37"/>
      <c r="O2152" s="37"/>
      <c r="P2152" s="37"/>
      <c r="Q2152" s="37"/>
      <c r="R2152" s="37"/>
      <c r="S2152" s="37"/>
      <c r="T2152" s="37"/>
      <c r="U2152" s="81"/>
      <c r="V2152" s="37"/>
      <c r="W2152" s="37"/>
      <c r="X2152" s="37"/>
      <c r="Y2152" s="37"/>
      <c r="Z2152" s="37"/>
      <c r="AA2152" s="82"/>
      <c r="AB2152" s="87"/>
      <c r="AC2152" s="37"/>
      <c r="AD2152" s="37"/>
      <c r="AE2152" s="88"/>
      <c r="AF2152" s="87"/>
    </row>
    <row r="2153" customFormat="false" ht="15" hidden="false" customHeight="false" outlineLevel="0" collapsed="false">
      <c r="L2153" s="37"/>
      <c r="M2153" s="37"/>
      <c r="N2153" s="37"/>
      <c r="O2153" s="37"/>
      <c r="P2153" s="37"/>
      <c r="Q2153" s="37"/>
      <c r="R2153" s="37"/>
      <c r="S2153" s="37"/>
      <c r="T2153" s="37"/>
      <c r="U2153" s="81"/>
      <c r="V2153" s="37"/>
      <c r="W2153" s="37"/>
      <c r="X2153" s="37"/>
      <c r="Y2153" s="37"/>
      <c r="Z2153" s="37"/>
      <c r="AA2153" s="82"/>
      <c r="AB2153" s="87"/>
      <c r="AC2153" s="37"/>
      <c r="AD2153" s="37"/>
      <c r="AE2153" s="88"/>
      <c r="AF2153" s="87"/>
    </row>
    <row r="2154" customFormat="false" ht="15" hidden="false" customHeight="false" outlineLevel="0" collapsed="false">
      <c r="L2154" s="37"/>
      <c r="M2154" s="37"/>
      <c r="N2154" s="37"/>
      <c r="O2154" s="37"/>
      <c r="P2154" s="37"/>
      <c r="Q2154" s="37"/>
      <c r="R2154" s="37"/>
      <c r="S2154" s="37"/>
      <c r="T2154" s="37"/>
      <c r="U2154" s="81"/>
      <c r="V2154" s="37"/>
      <c r="W2154" s="37"/>
      <c r="X2154" s="37"/>
      <c r="Y2154" s="37"/>
      <c r="Z2154" s="37"/>
      <c r="AA2154" s="82"/>
      <c r="AB2154" s="87"/>
      <c r="AC2154" s="37"/>
      <c r="AD2154" s="37"/>
      <c r="AE2154" s="88"/>
      <c r="AF2154" s="87"/>
    </row>
    <row r="2155" customFormat="false" ht="15" hidden="false" customHeight="false" outlineLevel="0" collapsed="false">
      <c r="L2155" s="37"/>
      <c r="M2155" s="37"/>
      <c r="N2155" s="37"/>
      <c r="O2155" s="37"/>
      <c r="P2155" s="37"/>
      <c r="Q2155" s="37"/>
      <c r="R2155" s="37"/>
      <c r="S2155" s="37"/>
      <c r="T2155" s="37"/>
      <c r="U2155" s="81"/>
      <c r="V2155" s="37"/>
      <c r="W2155" s="37"/>
      <c r="X2155" s="37"/>
      <c r="Y2155" s="37"/>
      <c r="Z2155" s="37"/>
      <c r="AA2155" s="82"/>
      <c r="AB2155" s="87"/>
      <c r="AC2155" s="37"/>
      <c r="AD2155" s="37"/>
      <c r="AE2155" s="88"/>
      <c r="AF2155" s="87"/>
    </row>
    <row r="2156" customFormat="false" ht="15" hidden="false" customHeight="false" outlineLevel="0" collapsed="false">
      <c r="L2156" s="37"/>
      <c r="M2156" s="37"/>
      <c r="N2156" s="37"/>
      <c r="O2156" s="37"/>
      <c r="P2156" s="37"/>
      <c r="Q2156" s="37"/>
      <c r="R2156" s="37"/>
      <c r="S2156" s="37"/>
      <c r="T2156" s="37"/>
      <c r="U2156" s="81"/>
      <c r="V2156" s="37"/>
      <c r="W2156" s="37"/>
      <c r="X2156" s="37"/>
      <c r="Y2156" s="37"/>
      <c r="Z2156" s="37"/>
      <c r="AA2156" s="82"/>
      <c r="AB2156" s="87"/>
      <c r="AC2156" s="37"/>
      <c r="AD2156" s="37"/>
      <c r="AE2156" s="88"/>
      <c r="AF2156" s="87"/>
    </row>
    <row r="2157" customFormat="false" ht="15" hidden="false" customHeight="false" outlineLevel="0" collapsed="false">
      <c r="L2157" s="37"/>
      <c r="M2157" s="37"/>
      <c r="N2157" s="37"/>
      <c r="O2157" s="37"/>
      <c r="P2157" s="37"/>
      <c r="Q2157" s="37"/>
      <c r="R2157" s="37"/>
      <c r="S2157" s="37"/>
      <c r="T2157" s="37"/>
      <c r="U2157" s="81"/>
      <c r="V2157" s="37"/>
      <c r="W2157" s="37"/>
      <c r="X2157" s="37"/>
      <c r="Y2157" s="37"/>
      <c r="Z2157" s="37"/>
      <c r="AA2157" s="82"/>
      <c r="AB2157" s="87"/>
      <c r="AC2157" s="37"/>
      <c r="AD2157" s="37"/>
      <c r="AE2157" s="88"/>
      <c r="AF2157" s="87"/>
    </row>
    <row r="2158" customFormat="false" ht="15" hidden="false" customHeight="false" outlineLevel="0" collapsed="false">
      <c r="L2158" s="37"/>
      <c r="M2158" s="37"/>
      <c r="N2158" s="37"/>
      <c r="O2158" s="37"/>
      <c r="P2158" s="37"/>
      <c r="Q2158" s="37"/>
      <c r="R2158" s="37"/>
      <c r="S2158" s="37"/>
      <c r="T2158" s="37"/>
      <c r="U2158" s="81"/>
      <c r="V2158" s="37"/>
      <c r="W2158" s="37"/>
      <c r="X2158" s="37"/>
      <c r="Y2158" s="37"/>
      <c r="Z2158" s="37"/>
      <c r="AA2158" s="82"/>
      <c r="AB2158" s="87"/>
      <c r="AC2158" s="37"/>
      <c r="AD2158" s="37"/>
      <c r="AE2158" s="88"/>
      <c r="AF2158" s="87"/>
    </row>
    <row r="2159" customFormat="false" ht="15" hidden="false" customHeight="false" outlineLevel="0" collapsed="false">
      <c r="L2159" s="37"/>
      <c r="M2159" s="37"/>
      <c r="N2159" s="37"/>
      <c r="O2159" s="37"/>
      <c r="P2159" s="37"/>
      <c r="Q2159" s="37"/>
      <c r="R2159" s="37"/>
      <c r="S2159" s="37"/>
      <c r="T2159" s="37"/>
      <c r="U2159" s="81"/>
      <c r="V2159" s="37"/>
      <c r="W2159" s="37"/>
      <c r="X2159" s="37"/>
      <c r="Y2159" s="37"/>
      <c r="Z2159" s="37"/>
      <c r="AA2159" s="82"/>
      <c r="AB2159" s="87"/>
      <c r="AC2159" s="37"/>
      <c r="AD2159" s="37"/>
      <c r="AE2159" s="88"/>
      <c r="AF2159" s="87"/>
    </row>
    <row r="2160" customFormat="false" ht="15" hidden="false" customHeight="false" outlineLevel="0" collapsed="false">
      <c r="L2160" s="37"/>
      <c r="M2160" s="37"/>
      <c r="N2160" s="37"/>
      <c r="O2160" s="37"/>
      <c r="P2160" s="37"/>
      <c r="Q2160" s="37"/>
      <c r="R2160" s="37"/>
      <c r="S2160" s="37"/>
      <c r="T2160" s="37"/>
      <c r="U2160" s="81"/>
      <c r="V2160" s="37"/>
      <c r="W2160" s="37"/>
      <c r="X2160" s="37"/>
      <c r="Y2160" s="37"/>
      <c r="Z2160" s="37"/>
      <c r="AA2160" s="82"/>
      <c r="AB2160" s="87"/>
      <c r="AC2160" s="37"/>
      <c r="AD2160" s="37"/>
      <c r="AE2160" s="88"/>
      <c r="AF2160" s="87"/>
    </row>
    <row r="2161" customFormat="false" ht="15" hidden="false" customHeight="false" outlineLevel="0" collapsed="false">
      <c r="L2161" s="37"/>
      <c r="M2161" s="37"/>
      <c r="N2161" s="37"/>
      <c r="O2161" s="37"/>
      <c r="P2161" s="37"/>
      <c r="Q2161" s="37"/>
      <c r="R2161" s="37"/>
      <c r="S2161" s="37"/>
      <c r="T2161" s="37"/>
      <c r="U2161" s="81"/>
      <c r="V2161" s="37"/>
      <c r="W2161" s="37"/>
      <c r="X2161" s="37"/>
      <c r="Y2161" s="37"/>
      <c r="Z2161" s="37"/>
      <c r="AA2161" s="82"/>
      <c r="AB2161" s="87"/>
      <c r="AC2161" s="37"/>
      <c r="AD2161" s="37"/>
      <c r="AE2161" s="88"/>
      <c r="AF2161" s="87"/>
    </row>
    <row r="2162" customFormat="false" ht="15" hidden="false" customHeight="false" outlineLevel="0" collapsed="false">
      <c r="L2162" s="37"/>
      <c r="M2162" s="37"/>
      <c r="N2162" s="37"/>
      <c r="O2162" s="37"/>
      <c r="P2162" s="37"/>
      <c r="Q2162" s="37"/>
      <c r="R2162" s="37"/>
      <c r="S2162" s="37"/>
      <c r="T2162" s="37"/>
      <c r="U2162" s="81"/>
      <c r="V2162" s="37"/>
      <c r="W2162" s="37"/>
      <c r="X2162" s="37"/>
      <c r="Y2162" s="37"/>
      <c r="Z2162" s="37"/>
      <c r="AA2162" s="82"/>
      <c r="AB2162" s="87"/>
      <c r="AC2162" s="37"/>
      <c r="AD2162" s="37"/>
      <c r="AE2162" s="88"/>
      <c r="AF2162" s="87"/>
    </row>
    <row r="2163" customFormat="false" ht="15" hidden="false" customHeight="false" outlineLevel="0" collapsed="false">
      <c r="L2163" s="37"/>
      <c r="M2163" s="37"/>
      <c r="N2163" s="37"/>
      <c r="O2163" s="37"/>
      <c r="P2163" s="37"/>
      <c r="Q2163" s="37"/>
      <c r="R2163" s="37"/>
      <c r="S2163" s="37"/>
      <c r="T2163" s="37"/>
      <c r="U2163" s="81"/>
      <c r="V2163" s="37"/>
      <c r="W2163" s="37"/>
      <c r="X2163" s="37"/>
      <c r="Y2163" s="37"/>
      <c r="Z2163" s="37"/>
      <c r="AA2163" s="82"/>
      <c r="AB2163" s="87"/>
      <c r="AC2163" s="37"/>
      <c r="AD2163" s="37"/>
      <c r="AE2163" s="88"/>
      <c r="AF2163" s="87"/>
    </row>
    <row r="2164" customFormat="false" ht="15" hidden="false" customHeight="false" outlineLevel="0" collapsed="false">
      <c r="L2164" s="37"/>
      <c r="M2164" s="37"/>
      <c r="N2164" s="37"/>
      <c r="O2164" s="37"/>
      <c r="P2164" s="37"/>
      <c r="Q2164" s="37"/>
      <c r="R2164" s="37"/>
      <c r="S2164" s="37"/>
      <c r="T2164" s="37"/>
      <c r="U2164" s="81"/>
      <c r="V2164" s="37"/>
      <c r="W2164" s="37"/>
      <c r="X2164" s="37"/>
      <c r="Y2164" s="37"/>
      <c r="Z2164" s="37"/>
      <c r="AA2164" s="82"/>
      <c r="AB2164" s="87"/>
      <c r="AC2164" s="37"/>
      <c r="AD2164" s="37"/>
      <c r="AE2164" s="88"/>
      <c r="AF2164" s="87"/>
    </row>
    <row r="2165" customFormat="false" ht="15" hidden="false" customHeight="false" outlineLevel="0" collapsed="false">
      <c r="L2165" s="37"/>
      <c r="M2165" s="37"/>
      <c r="N2165" s="37"/>
      <c r="O2165" s="37"/>
      <c r="P2165" s="37"/>
      <c r="Q2165" s="37"/>
      <c r="R2165" s="37"/>
      <c r="S2165" s="37"/>
      <c r="T2165" s="37"/>
      <c r="U2165" s="81"/>
      <c r="V2165" s="37"/>
      <c r="W2165" s="37"/>
      <c r="X2165" s="37"/>
      <c r="Y2165" s="37"/>
      <c r="Z2165" s="37"/>
      <c r="AA2165" s="82"/>
      <c r="AB2165" s="87"/>
      <c r="AC2165" s="37"/>
      <c r="AD2165" s="37"/>
      <c r="AE2165" s="88"/>
      <c r="AF2165" s="87"/>
    </row>
    <row r="2166" customFormat="false" ht="15" hidden="false" customHeight="false" outlineLevel="0" collapsed="false">
      <c r="L2166" s="37"/>
      <c r="M2166" s="37"/>
      <c r="N2166" s="37"/>
      <c r="O2166" s="37"/>
      <c r="P2166" s="37"/>
      <c r="Q2166" s="37"/>
      <c r="R2166" s="37"/>
      <c r="S2166" s="37"/>
      <c r="T2166" s="37"/>
      <c r="U2166" s="81"/>
      <c r="V2166" s="37"/>
      <c r="W2166" s="37"/>
      <c r="X2166" s="37"/>
      <c r="Y2166" s="37"/>
      <c r="Z2166" s="37"/>
      <c r="AA2166" s="82"/>
      <c r="AB2166" s="87"/>
      <c r="AC2166" s="37"/>
      <c r="AD2166" s="37"/>
      <c r="AE2166" s="88"/>
      <c r="AF2166" s="87"/>
    </row>
    <row r="2167" customFormat="false" ht="15" hidden="false" customHeight="false" outlineLevel="0" collapsed="false">
      <c r="L2167" s="37"/>
      <c r="M2167" s="37"/>
      <c r="N2167" s="37"/>
      <c r="O2167" s="37"/>
      <c r="P2167" s="37"/>
      <c r="Q2167" s="37"/>
      <c r="R2167" s="37"/>
      <c r="S2167" s="37"/>
      <c r="T2167" s="37"/>
      <c r="U2167" s="81"/>
      <c r="V2167" s="37"/>
      <c r="W2167" s="37"/>
      <c r="X2167" s="37"/>
      <c r="Y2167" s="37"/>
      <c r="Z2167" s="37"/>
      <c r="AA2167" s="82"/>
      <c r="AB2167" s="87"/>
      <c r="AC2167" s="37"/>
      <c r="AD2167" s="37"/>
      <c r="AE2167" s="88"/>
      <c r="AF2167" s="87"/>
    </row>
    <row r="2168" customFormat="false" ht="15" hidden="false" customHeight="false" outlineLevel="0" collapsed="false">
      <c r="L2168" s="37"/>
      <c r="M2168" s="37"/>
      <c r="N2168" s="37"/>
      <c r="O2168" s="37"/>
      <c r="P2168" s="37"/>
      <c r="Q2168" s="37"/>
      <c r="R2168" s="37"/>
      <c r="S2168" s="37"/>
      <c r="T2168" s="37"/>
      <c r="U2168" s="81"/>
      <c r="V2168" s="37"/>
      <c r="W2168" s="37"/>
      <c r="X2168" s="37"/>
      <c r="Y2168" s="37"/>
      <c r="Z2168" s="37"/>
      <c r="AA2168" s="82"/>
      <c r="AB2168" s="87"/>
      <c r="AC2168" s="37"/>
      <c r="AD2168" s="37"/>
      <c r="AE2168" s="88"/>
      <c r="AF2168" s="87"/>
    </row>
    <row r="2169" customFormat="false" ht="15" hidden="false" customHeight="false" outlineLevel="0" collapsed="false">
      <c r="L2169" s="37"/>
      <c r="M2169" s="37"/>
      <c r="N2169" s="37"/>
      <c r="O2169" s="37"/>
      <c r="P2169" s="37"/>
      <c r="Q2169" s="37"/>
      <c r="R2169" s="37"/>
      <c r="S2169" s="37"/>
      <c r="T2169" s="37"/>
      <c r="U2169" s="81"/>
      <c r="V2169" s="37"/>
      <c r="W2169" s="37"/>
      <c r="X2169" s="37"/>
      <c r="Y2169" s="37"/>
      <c r="Z2169" s="37"/>
      <c r="AA2169" s="82"/>
      <c r="AB2169" s="87"/>
      <c r="AC2169" s="37"/>
      <c r="AD2169" s="37"/>
      <c r="AE2169" s="88"/>
      <c r="AF2169" s="87"/>
    </row>
    <row r="2170" customFormat="false" ht="15" hidden="false" customHeight="false" outlineLevel="0" collapsed="false">
      <c r="L2170" s="37"/>
      <c r="M2170" s="37"/>
      <c r="N2170" s="37"/>
      <c r="O2170" s="37"/>
      <c r="P2170" s="37"/>
      <c r="Q2170" s="37"/>
      <c r="R2170" s="37"/>
      <c r="S2170" s="37"/>
      <c r="T2170" s="37"/>
      <c r="U2170" s="81"/>
      <c r="V2170" s="37"/>
      <c r="W2170" s="37"/>
      <c r="X2170" s="37"/>
      <c r="Y2170" s="37"/>
      <c r="Z2170" s="37"/>
      <c r="AA2170" s="82"/>
      <c r="AB2170" s="87"/>
      <c r="AC2170" s="37"/>
      <c r="AD2170" s="37"/>
      <c r="AE2170" s="88"/>
      <c r="AF2170" s="87"/>
    </row>
    <row r="2171" customFormat="false" ht="15" hidden="false" customHeight="false" outlineLevel="0" collapsed="false">
      <c r="L2171" s="37"/>
      <c r="M2171" s="37"/>
      <c r="N2171" s="37"/>
      <c r="O2171" s="37"/>
      <c r="P2171" s="37"/>
      <c r="Q2171" s="37"/>
      <c r="R2171" s="37"/>
      <c r="S2171" s="37"/>
      <c r="T2171" s="37"/>
      <c r="U2171" s="81"/>
      <c r="V2171" s="37"/>
      <c r="W2171" s="37"/>
      <c r="X2171" s="37"/>
      <c r="Y2171" s="37"/>
      <c r="Z2171" s="37"/>
      <c r="AA2171" s="82"/>
      <c r="AB2171" s="87"/>
      <c r="AC2171" s="37"/>
      <c r="AD2171" s="37"/>
      <c r="AE2171" s="88"/>
      <c r="AF2171" s="87"/>
    </row>
    <row r="2172" customFormat="false" ht="15" hidden="false" customHeight="false" outlineLevel="0" collapsed="false">
      <c r="L2172" s="37"/>
      <c r="M2172" s="37"/>
      <c r="N2172" s="37"/>
      <c r="O2172" s="37"/>
      <c r="P2172" s="37"/>
      <c r="Q2172" s="37"/>
      <c r="R2172" s="37"/>
      <c r="S2172" s="37"/>
      <c r="T2172" s="37"/>
      <c r="U2172" s="81"/>
      <c r="V2172" s="37"/>
      <c r="W2172" s="37"/>
      <c r="X2172" s="37"/>
      <c r="Y2172" s="37"/>
      <c r="Z2172" s="37"/>
      <c r="AA2172" s="82"/>
      <c r="AB2172" s="87"/>
      <c r="AC2172" s="37"/>
      <c r="AD2172" s="37"/>
      <c r="AE2172" s="88"/>
      <c r="AF2172" s="87"/>
    </row>
    <row r="2173" customFormat="false" ht="15" hidden="false" customHeight="false" outlineLevel="0" collapsed="false">
      <c r="L2173" s="37"/>
      <c r="M2173" s="37"/>
      <c r="N2173" s="37"/>
      <c r="O2173" s="37"/>
      <c r="P2173" s="37"/>
      <c r="Q2173" s="37"/>
      <c r="R2173" s="37"/>
      <c r="S2173" s="37"/>
      <c r="T2173" s="37"/>
      <c r="U2173" s="81"/>
      <c r="V2173" s="37"/>
      <c r="W2173" s="37"/>
      <c r="X2173" s="37"/>
      <c r="Y2173" s="37"/>
      <c r="Z2173" s="37"/>
      <c r="AA2173" s="82"/>
      <c r="AB2173" s="87"/>
      <c r="AC2173" s="37"/>
      <c r="AD2173" s="37"/>
      <c r="AE2173" s="88"/>
      <c r="AF2173" s="87"/>
    </row>
    <row r="2174" customFormat="false" ht="15" hidden="false" customHeight="false" outlineLevel="0" collapsed="false">
      <c r="L2174" s="37"/>
      <c r="M2174" s="37"/>
      <c r="N2174" s="37"/>
      <c r="O2174" s="37"/>
      <c r="P2174" s="37"/>
      <c r="Q2174" s="37"/>
      <c r="R2174" s="37"/>
      <c r="S2174" s="37"/>
      <c r="T2174" s="37"/>
      <c r="U2174" s="81"/>
      <c r="V2174" s="37"/>
      <c r="W2174" s="37"/>
      <c r="X2174" s="37"/>
      <c r="Y2174" s="37"/>
      <c r="Z2174" s="37"/>
      <c r="AA2174" s="82"/>
      <c r="AB2174" s="87"/>
      <c r="AC2174" s="37"/>
      <c r="AD2174" s="37"/>
      <c r="AE2174" s="88"/>
      <c r="AF2174" s="87"/>
    </row>
    <row r="2175" customFormat="false" ht="15" hidden="false" customHeight="false" outlineLevel="0" collapsed="false">
      <c r="L2175" s="37"/>
      <c r="M2175" s="37"/>
      <c r="N2175" s="37"/>
      <c r="O2175" s="37"/>
      <c r="P2175" s="37"/>
      <c r="Q2175" s="37"/>
      <c r="R2175" s="37"/>
      <c r="S2175" s="37"/>
      <c r="T2175" s="37"/>
      <c r="U2175" s="81"/>
      <c r="V2175" s="37"/>
      <c r="W2175" s="37"/>
      <c r="X2175" s="37"/>
      <c r="Y2175" s="37"/>
      <c r="Z2175" s="37"/>
      <c r="AA2175" s="82"/>
      <c r="AB2175" s="87"/>
      <c r="AC2175" s="37"/>
      <c r="AD2175" s="37"/>
      <c r="AE2175" s="88"/>
      <c r="AF2175" s="87"/>
    </row>
    <row r="2176" customFormat="false" ht="15" hidden="false" customHeight="false" outlineLevel="0" collapsed="false">
      <c r="L2176" s="37"/>
      <c r="M2176" s="37"/>
      <c r="N2176" s="37"/>
      <c r="O2176" s="37"/>
      <c r="P2176" s="37"/>
      <c r="Q2176" s="37"/>
      <c r="R2176" s="37"/>
      <c r="S2176" s="37"/>
      <c r="T2176" s="37"/>
      <c r="U2176" s="81"/>
      <c r="V2176" s="37"/>
      <c r="W2176" s="37"/>
      <c r="X2176" s="37"/>
      <c r="Y2176" s="37"/>
      <c r="Z2176" s="37"/>
      <c r="AA2176" s="82"/>
      <c r="AB2176" s="87"/>
      <c r="AC2176" s="37"/>
      <c r="AD2176" s="37"/>
      <c r="AE2176" s="88"/>
      <c r="AF2176" s="87"/>
    </row>
    <row r="2177" customFormat="false" ht="15" hidden="false" customHeight="false" outlineLevel="0" collapsed="false">
      <c r="L2177" s="37"/>
      <c r="M2177" s="37"/>
      <c r="N2177" s="37"/>
      <c r="O2177" s="37"/>
      <c r="P2177" s="37"/>
      <c r="Q2177" s="37"/>
      <c r="R2177" s="37"/>
      <c r="S2177" s="37"/>
      <c r="T2177" s="37"/>
      <c r="U2177" s="81"/>
      <c r="V2177" s="37"/>
      <c r="W2177" s="37"/>
      <c r="X2177" s="37"/>
      <c r="Y2177" s="37"/>
      <c r="Z2177" s="37"/>
      <c r="AA2177" s="82"/>
      <c r="AB2177" s="87"/>
      <c r="AC2177" s="37"/>
      <c r="AD2177" s="37"/>
      <c r="AE2177" s="88"/>
      <c r="AF2177" s="87"/>
    </row>
    <row r="2178" customFormat="false" ht="15" hidden="false" customHeight="false" outlineLevel="0" collapsed="false">
      <c r="L2178" s="37"/>
      <c r="M2178" s="37"/>
      <c r="N2178" s="37"/>
      <c r="O2178" s="37"/>
      <c r="P2178" s="37"/>
      <c r="Q2178" s="37"/>
      <c r="R2178" s="37"/>
      <c r="S2178" s="37"/>
      <c r="T2178" s="37"/>
      <c r="U2178" s="81"/>
      <c r="V2178" s="37"/>
      <c r="W2178" s="37"/>
      <c r="X2178" s="37"/>
      <c r="Y2178" s="37"/>
      <c r="Z2178" s="37"/>
      <c r="AA2178" s="82"/>
      <c r="AB2178" s="87"/>
      <c r="AC2178" s="37"/>
      <c r="AD2178" s="37"/>
      <c r="AE2178" s="88"/>
      <c r="AF2178" s="87"/>
    </row>
    <row r="2179" customFormat="false" ht="15" hidden="false" customHeight="false" outlineLevel="0" collapsed="false">
      <c r="L2179" s="37"/>
      <c r="M2179" s="37"/>
      <c r="N2179" s="37"/>
      <c r="O2179" s="37"/>
      <c r="P2179" s="37"/>
      <c r="Q2179" s="37"/>
      <c r="R2179" s="37"/>
      <c r="S2179" s="37"/>
      <c r="T2179" s="37"/>
      <c r="U2179" s="81"/>
      <c r="V2179" s="37"/>
      <c r="W2179" s="37"/>
      <c r="X2179" s="37"/>
      <c r="Y2179" s="37"/>
      <c r="Z2179" s="37"/>
      <c r="AA2179" s="82"/>
      <c r="AB2179" s="87"/>
      <c r="AC2179" s="37"/>
      <c r="AD2179" s="37"/>
      <c r="AE2179" s="88"/>
      <c r="AF2179" s="87"/>
    </row>
    <row r="2180" customFormat="false" ht="15" hidden="false" customHeight="false" outlineLevel="0" collapsed="false">
      <c r="L2180" s="37"/>
      <c r="M2180" s="37"/>
      <c r="N2180" s="37"/>
      <c r="O2180" s="37"/>
      <c r="P2180" s="37"/>
      <c r="Q2180" s="37"/>
      <c r="R2180" s="37"/>
      <c r="S2180" s="37"/>
      <c r="T2180" s="37"/>
      <c r="U2180" s="81"/>
      <c r="V2180" s="37"/>
      <c r="W2180" s="37"/>
      <c r="X2180" s="37"/>
      <c r="Y2180" s="37"/>
      <c r="Z2180" s="37"/>
      <c r="AA2180" s="82"/>
      <c r="AB2180" s="87"/>
      <c r="AC2180" s="37"/>
      <c r="AD2180" s="37"/>
      <c r="AE2180" s="88"/>
      <c r="AF2180" s="87"/>
    </row>
    <row r="2181" customFormat="false" ht="15" hidden="false" customHeight="false" outlineLevel="0" collapsed="false">
      <c r="L2181" s="37"/>
      <c r="M2181" s="37"/>
      <c r="N2181" s="37"/>
      <c r="O2181" s="37"/>
      <c r="P2181" s="37"/>
      <c r="Q2181" s="37"/>
      <c r="R2181" s="37"/>
      <c r="S2181" s="37"/>
      <c r="T2181" s="37"/>
      <c r="U2181" s="81"/>
      <c r="V2181" s="37"/>
      <c r="W2181" s="37"/>
      <c r="X2181" s="37"/>
      <c r="Y2181" s="37"/>
      <c r="Z2181" s="37"/>
      <c r="AA2181" s="82"/>
      <c r="AB2181" s="87"/>
      <c r="AC2181" s="37"/>
      <c r="AD2181" s="37"/>
      <c r="AE2181" s="88"/>
      <c r="AF2181" s="87"/>
    </row>
    <row r="2182" customFormat="false" ht="15" hidden="false" customHeight="false" outlineLevel="0" collapsed="false">
      <c r="L2182" s="37"/>
      <c r="M2182" s="37"/>
      <c r="N2182" s="37"/>
      <c r="O2182" s="37"/>
      <c r="P2182" s="37"/>
      <c r="Q2182" s="37"/>
      <c r="R2182" s="37"/>
      <c r="S2182" s="37"/>
      <c r="T2182" s="37"/>
      <c r="U2182" s="81"/>
      <c r="V2182" s="37"/>
      <c r="W2182" s="37"/>
      <c r="X2182" s="37"/>
      <c r="Y2182" s="37"/>
      <c r="Z2182" s="37"/>
      <c r="AA2182" s="82"/>
      <c r="AB2182" s="87"/>
      <c r="AC2182" s="37"/>
      <c r="AD2182" s="37"/>
      <c r="AE2182" s="88"/>
      <c r="AF2182" s="87"/>
    </row>
    <row r="2183" customFormat="false" ht="15" hidden="false" customHeight="false" outlineLevel="0" collapsed="false">
      <c r="L2183" s="37"/>
      <c r="M2183" s="37"/>
      <c r="N2183" s="37"/>
      <c r="O2183" s="37"/>
      <c r="P2183" s="37"/>
      <c r="Q2183" s="37"/>
      <c r="R2183" s="37"/>
      <c r="S2183" s="37"/>
      <c r="T2183" s="37"/>
      <c r="U2183" s="81"/>
      <c r="V2183" s="37"/>
      <c r="W2183" s="37"/>
      <c r="X2183" s="37"/>
      <c r="Y2183" s="37"/>
      <c r="Z2183" s="37"/>
      <c r="AA2183" s="82"/>
      <c r="AB2183" s="87"/>
      <c r="AC2183" s="37"/>
      <c r="AD2183" s="37"/>
      <c r="AE2183" s="88"/>
      <c r="AF2183" s="87"/>
    </row>
    <row r="2184" customFormat="false" ht="15" hidden="false" customHeight="false" outlineLevel="0" collapsed="false">
      <c r="L2184" s="37"/>
      <c r="M2184" s="37"/>
      <c r="N2184" s="37"/>
      <c r="O2184" s="37"/>
      <c r="P2184" s="37"/>
      <c r="Q2184" s="37"/>
      <c r="R2184" s="37"/>
      <c r="S2184" s="37"/>
      <c r="T2184" s="37"/>
      <c r="U2184" s="81"/>
      <c r="V2184" s="37"/>
      <c r="W2184" s="37"/>
      <c r="X2184" s="37"/>
      <c r="Y2184" s="37"/>
      <c r="Z2184" s="37"/>
      <c r="AA2184" s="82"/>
      <c r="AB2184" s="87"/>
      <c r="AC2184" s="37"/>
      <c r="AD2184" s="37"/>
      <c r="AE2184" s="88"/>
      <c r="AF2184" s="87"/>
    </row>
    <row r="2185" customFormat="false" ht="15" hidden="false" customHeight="false" outlineLevel="0" collapsed="false">
      <c r="L2185" s="37"/>
      <c r="M2185" s="37"/>
      <c r="N2185" s="37"/>
      <c r="O2185" s="37"/>
      <c r="P2185" s="37"/>
      <c r="Q2185" s="37"/>
      <c r="R2185" s="37"/>
      <c r="S2185" s="37"/>
      <c r="T2185" s="37"/>
      <c r="U2185" s="81"/>
      <c r="V2185" s="37"/>
      <c r="W2185" s="37"/>
      <c r="X2185" s="37"/>
      <c r="Y2185" s="37"/>
      <c r="Z2185" s="37"/>
      <c r="AA2185" s="82"/>
      <c r="AB2185" s="87"/>
      <c r="AC2185" s="37"/>
      <c r="AD2185" s="37"/>
      <c r="AE2185" s="88"/>
      <c r="AF2185" s="87"/>
    </row>
    <row r="2186" customFormat="false" ht="15" hidden="false" customHeight="false" outlineLevel="0" collapsed="false">
      <c r="L2186" s="37"/>
      <c r="M2186" s="37"/>
      <c r="N2186" s="37"/>
      <c r="O2186" s="37"/>
      <c r="P2186" s="37"/>
      <c r="Q2186" s="37"/>
      <c r="R2186" s="37"/>
      <c r="S2186" s="37"/>
      <c r="T2186" s="37"/>
      <c r="U2186" s="81"/>
      <c r="V2186" s="37"/>
      <c r="W2186" s="37"/>
      <c r="X2186" s="37"/>
      <c r="Y2186" s="37"/>
      <c r="Z2186" s="37"/>
      <c r="AA2186" s="82"/>
      <c r="AB2186" s="87"/>
      <c r="AC2186" s="37"/>
      <c r="AD2186" s="37"/>
      <c r="AE2186" s="88"/>
      <c r="AF2186" s="87"/>
    </row>
    <row r="2187" customFormat="false" ht="15" hidden="false" customHeight="false" outlineLevel="0" collapsed="false">
      <c r="L2187" s="37"/>
      <c r="M2187" s="37"/>
      <c r="N2187" s="37"/>
      <c r="O2187" s="37"/>
      <c r="P2187" s="37"/>
      <c r="Q2187" s="37"/>
      <c r="R2187" s="37"/>
      <c r="S2187" s="37"/>
      <c r="T2187" s="37"/>
      <c r="U2187" s="81"/>
      <c r="V2187" s="37"/>
      <c r="W2187" s="37"/>
      <c r="X2187" s="37"/>
      <c r="Y2187" s="37"/>
      <c r="Z2187" s="37"/>
      <c r="AA2187" s="82"/>
      <c r="AB2187" s="87"/>
      <c r="AC2187" s="37"/>
      <c r="AD2187" s="37"/>
      <c r="AE2187" s="88"/>
      <c r="AF2187" s="87"/>
    </row>
    <row r="2188" customFormat="false" ht="15" hidden="false" customHeight="false" outlineLevel="0" collapsed="false">
      <c r="L2188" s="37"/>
      <c r="M2188" s="37"/>
      <c r="N2188" s="37"/>
      <c r="O2188" s="37"/>
      <c r="P2188" s="37"/>
      <c r="Q2188" s="37"/>
      <c r="R2188" s="37"/>
      <c r="S2188" s="37"/>
      <c r="T2188" s="37"/>
      <c r="U2188" s="81"/>
      <c r="V2188" s="37"/>
      <c r="W2188" s="37"/>
      <c r="X2188" s="37"/>
      <c r="Y2188" s="37"/>
      <c r="Z2188" s="37"/>
      <c r="AA2188" s="82"/>
      <c r="AB2188" s="87"/>
      <c r="AC2188" s="37"/>
      <c r="AD2188" s="37"/>
      <c r="AE2188" s="88"/>
      <c r="AF2188" s="87"/>
    </row>
    <row r="2189" customFormat="false" ht="15" hidden="false" customHeight="false" outlineLevel="0" collapsed="false">
      <c r="L2189" s="37"/>
      <c r="M2189" s="37"/>
      <c r="N2189" s="37"/>
      <c r="O2189" s="37"/>
      <c r="P2189" s="37"/>
      <c r="Q2189" s="37"/>
      <c r="R2189" s="37"/>
      <c r="S2189" s="37"/>
      <c r="T2189" s="37"/>
      <c r="U2189" s="81"/>
      <c r="V2189" s="37"/>
      <c r="W2189" s="37"/>
      <c r="X2189" s="37"/>
      <c r="Y2189" s="37"/>
      <c r="Z2189" s="37"/>
      <c r="AA2189" s="82"/>
      <c r="AB2189" s="87"/>
      <c r="AC2189" s="37"/>
      <c r="AD2189" s="37"/>
      <c r="AE2189" s="88"/>
      <c r="AF2189" s="87"/>
    </row>
    <row r="2190" customFormat="false" ht="15" hidden="false" customHeight="false" outlineLevel="0" collapsed="false">
      <c r="L2190" s="37"/>
      <c r="M2190" s="37"/>
      <c r="N2190" s="37"/>
      <c r="O2190" s="37"/>
      <c r="P2190" s="37"/>
      <c r="Q2190" s="37"/>
      <c r="R2190" s="37"/>
      <c r="S2190" s="37"/>
      <c r="T2190" s="37"/>
      <c r="U2190" s="81"/>
      <c r="V2190" s="37"/>
      <c r="W2190" s="37"/>
      <c r="X2190" s="37"/>
      <c r="Y2190" s="37"/>
      <c r="Z2190" s="37"/>
      <c r="AA2190" s="82"/>
      <c r="AB2190" s="87"/>
      <c r="AC2190" s="37"/>
      <c r="AD2190" s="37"/>
      <c r="AE2190" s="88"/>
      <c r="AF2190" s="87"/>
    </row>
    <row r="2191" customFormat="false" ht="15" hidden="false" customHeight="false" outlineLevel="0" collapsed="false">
      <c r="L2191" s="37"/>
      <c r="M2191" s="37"/>
      <c r="N2191" s="37"/>
      <c r="O2191" s="37"/>
      <c r="P2191" s="37"/>
      <c r="Q2191" s="37"/>
      <c r="R2191" s="37"/>
      <c r="S2191" s="37"/>
      <c r="T2191" s="37"/>
      <c r="U2191" s="81"/>
      <c r="V2191" s="37"/>
      <c r="W2191" s="37"/>
      <c r="X2191" s="37"/>
      <c r="Y2191" s="37"/>
      <c r="Z2191" s="37"/>
      <c r="AA2191" s="82"/>
      <c r="AB2191" s="87"/>
      <c r="AC2191" s="37"/>
      <c r="AD2191" s="37"/>
      <c r="AE2191" s="88"/>
      <c r="AF2191" s="87"/>
    </row>
    <row r="2192" customFormat="false" ht="15" hidden="false" customHeight="false" outlineLevel="0" collapsed="false">
      <c r="L2192" s="37"/>
      <c r="M2192" s="37"/>
      <c r="N2192" s="37"/>
      <c r="O2192" s="37"/>
      <c r="P2192" s="37"/>
      <c r="Q2192" s="37"/>
      <c r="R2192" s="37"/>
      <c r="S2192" s="37"/>
      <c r="T2192" s="37"/>
      <c r="U2192" s="81"/>
      <c r="V2192" s="37"/>
      <c r="W2192" s="37"/>
      <c r="X2192" s="37"/>
      <c r="Y2192" s="37"/>
      <c r="Z2192" s="37"/>
      <c r="AA2192" s="82"/>
      <c r="AB2192" s="87"/>
      <c r="AC2192" s="37"/>
      <c r="AD2192" s="37"/>
      <c r="AE2192" s="88"/>
      <c r="AF2192" s="87"/>
    </row>
    <row r="2193" customFormat="false" ht="15" hidden="false" customHeight="false" outlineLevel="0" collapsed="false">
      <c r="L2193" s="37"/>
      <c r="M2193" s="37"/>
      <c r="N2193" s="37"/>
      <c r="O2193" s="37"/>
      <c r="P2193" s="37"/>
      <c r="Q2193" s="37"/>
      <c r="R2193" s="37"/>
      <c r="S2193" s="37"/>
      <c r="T2193" s="37"/>
      <c r="U2193" s="81"/>
      <c r="V2193" s="37"/>
      <c r="W2193" s="37"/>
      <c r="X2193" s="37"/>
      <c r="Y2193" s="37"/>
      <c r="Z2193" s="37"/>
      <c r="AA2193" s="82"/>
      <c r="AB2193" s="87"/>
      <c r="AC2193" s="37"/>
      <c r="AD2193" s="37"/>
      <c r="AE2193" s="88"/>
      <c r="AF2193" s="87"/>
    </row>
    <row r="2194" customFormat="false" ht="15" hidden="false" customHeight="false" outlineLevel="0" collapsed="false">
      <c r="L2194" s="37"/>
      <c r="M2194" s="37"/>
      <c r="N2194" s="37"/>
      <c r="O2194" s="37"/>
      <c r="P2194" s="37"/>
      <c r="Q2194" s="37"/>
      <c r="R2194" s="37"/>
      <c r="S2194" s="37"/>
      <c r="T2194" s="37"/>
      <c r="U2194" s="81"/>
      <c r="V2194" s="37"/>
      <c r="W2194" s="37"/>
      <c r="X2194" s="37"/>
      <c r="Y2194" s="37"/>
      <c r="Z2194" s="37"/>
      <c r="AA2194" s="82"/>
      <c r="AB2194" s="87"/>
      <c r="AC2194" s="37"/>
      <c r="AD2194" s="37"/>
      <c r="AE2194" s="88"/>
      <c r="AF2194" s="87"/>
    </row>
    <row r="2195" customFormat="false" ht="15" hidden="false" customHeight="false" outlineLevel="0" collapsed="false">
      <c r="L2195" s="37"/>
      <c r="M2195" s="37"/>
      <c r="N2195" s="37"/>
      <c r="O2195" s="37"/>
      <c r="P2195" s="37"/>
      <c r="Q2195" s="37"/>
      <c r="R2195" s="37"/>
      <c r="S2195" s="37"/>
      <c r="T2195" s="37"/>
      <c r="U2195" s="81"/>
      <c r="V2195" s="37"/>
      <c r="W2195" s="37"/>
      <c r="X2195" s="37"/>
      <c r="Y2195" s="37"/>
      <c r="Z2195" s="37"/>
      <c r="AA2195" s="82"/>
      <c r="AB2195" s="87"/>
      <c r="AC2195" s="37"/>
      <c r="AD2195" s="37"/>
      <c r="AE2195" s="88"/>
      <c r="AF2195" s="87"/>
    </row>
    <row r="2196" customFormat="false" ht="15" hidden="false" customHeight="false" outlineLevel="0" collapsed="false">
      <c r="L2196" s="37"/>
      <c r="M2196" s="37"/>
      <c r="N2196" s="37"/>
      <c r="O2196" s="37"/>
      <c r="P2196" s="37"/>
      <c r="Q2196" s="37"/>
      <c r="R2196" s="37"/>
      <c r="S2196" s="37"/>
      <c r="T2196" s="37"/>
      <c r="U2196" s="81"/>
      <c r="V2196" s="37"/>
      <c r="W2196" s="37"/>
      <c r="X2196" s="37"/>
      <c r="Y2196" s="37"/>
      <c r="Z2196" s="37"/>
      <c r="AA2196" s="82"/>
      <c r="AB2196" s="87"/>
      <c r="AC2196" s="37"/>
      <c r="AD2196" s="37"/>
      <c r="AE2196" s="88"/>
      <c r="AF2196" s="87"/>
    </row>
    <row r="2197" customFormat="false" ht="15" hidden="false" customHeight="false" outlineLevel="0" collapsed="false">
      <c r="L2197" s="37"/>
      <c r="M2197" s="37"/>
      <c r="N2197" s="37"/>
      <c r="O2197" s="37"/>
      <c r="P2197" s="37"/>
      <c r="Q2197" s="37"/>
      <c r="R2197" s="37"/>
      <c r="S2197" s="37"/>
      <c r="T2197" s="37"/>
      <c r="U2197" s="81"/>
      <c r="V2197" s="37"/>
      <c r="W2197" s="37"/>
      <c r="X2197" s="37"/>
      <c r="Y2197" s="37"/>
      <c r="Z2197" s="37"/>
      <c r="AA2197" s="82"/>
      <c r="AB2197" s="87"/>
      <c r="AC2197" s="37"/>
      <c r="AD2197" s="37"/>
      <c r="AE2197" s="88"/>
      <c r="AF2197" s="87"/>
    </row>
    <row r="2198" customFormat="false" ht="15" hidden="false" customHeight="false" outlineLevel="0" collapsed="false">
      <c r="L2198" s="37"/>
      <c r="M2198" s="37"/>
      <c r="N2198" s="37"/>
      <c r="O2198" s="37"/>
      <c r="P2198" s="37"/>
      <c r="Q2198" s="37"/>
      <c r="R2198" s="37"/>
      <c r="S2198" s="37"/>
      <c r="T2198" s="37"/>
      <c r="U2198" s="81"/>
      <c r="V2198" s="37"/>
      <c r="W2198" s="37"/>
      <c r="X2198" s="37"/>
      <c r="Y2198" s="37"/>
      <c r="Z2198" s="37"/>
      <c r="AA2198" s="82"/>
      <c r="AB2198" s="87"/>
      <c r="AC2198" s="37"/>
      <c r="AD2198" s="37"/>
      <c r="AE2198" s="88"/>
      <c r="AF2198" s="87"/>
    </row>
    <row r="2199" customFormat="false" ht="15" hidden="false" customHeight="false" outlineLevel="0" collapsed="false">
      <c r="L2199" s="37"/>
      <c r="M2199" s="37"/>
      <c r="N2199" s="37"/>
      <c r="O2199" s="37"/>
      <c r="P2199" s="37"/>
      <c r="Q2199" s="37"/>
      <c r="R2199" s="37"/>
      <c r="S2199" s="37"/>
      <c r="T2199" s="37"/>
      <c r="U2199" s="81"/>
      <c r="V2199" s="37"/>
      <c r="W2199" s="37"/>
      <c r="X2199" s="37"/>
      <c r="Y2199" s="37"/>
      <c r="Z2199" s="37"/>
      <c r="AA2199" s="82"/>
      <c r="AB2199" s="87"/>
      <c r="AC2199" s="37"/>
      <c r="AD2199" s="37"/>
      <c r="AE2199" s="88"/>
      <c r="AF2199" s="87"/>
    </row>
    <row r="2200" customFormat="false" ht="15" hidden="false" customHeight="false" outlineLevel="0" collapsed="false">
      <c r="L2200" s="37"/>
      <c r="M2200" s="37"/>
      <c r="N2200" s="37"/>
      <c r="O2200" s="37"/>
      <c r="P2200" s="37"/>
      <c r="Q2200" s="37"/>
      <c r="R2200" s="37"/>
      <c r="S2200" s="37"/>
      <c r="T2200" s="37"/>
      <c r="U2200" s="81"/>
      <c r="V2200" s="37"/>
      <c r="W2200" s="37"/>
      <c r="X2200" s="37"/>
      <c r="Y2200" s="37"/>
      <c r="Z2200" s="37"/>
      <c r="AA2200" s="82"/>
      <c r="AB2200" s="87"/>
      <c r="AC2200" s="37"/>
      <c r="AD2200" s="37"/>
      <c r="AE2200" s="88"/>
      <c r="AF2200" s="87"/>
    </row>
    <row r="2201" customFormat="false" ht="15" hidden="false" customHeight="false" outlineLevel="0" collapsed="false">
      <c r="L2201" s="37"/>
      <c r="M2201" s="37"/>
      <c r="N2201" s="37"/>
      <c r="O2201" s="37"/>
      <c r="P2201" s="37"/>
      <c r="Q2201" s="37"/>
      <c r="R2201" s="37"/>
      <c r="S2201" s="37"/>
      <c r="T2201" s="37"/>
      <c r="U2201" s="81"/>
      <c r="V2201" s="37"/>
      <c r="W2201" s="37"/>
      <c r="X2201" s="37"/>
      <c r="Y2201" s="37"/>
      <c r="Z2201" s="37"/>
      <c r="AA2201" s="82"/>
      <c r="AB2201" s="87"/>
      <c r="AC2201" s="37"/>
      <c r="AD2201" s="37"/>
      <c r="AE2201" s="88"/>
      <c r="AF2201" s="87"/>
    </row>
    <row r="2202" customFormat="false" ht="15" hidden="false" customHeight="false" outlineLevel="0" collapsed="false">
      <c r="L2202" s="37"/>
      <c r="M2202" s="37"/>
      <c r="N2202" s="37"/>
      <c r="O2202" s="37"/>
      <c r="P2202" s="37"/>
      <c r="Q2202" s="37"/>
      <c r="R2202" s="37"/>
      <c r="S2202" s="37"/>
      <c r="T2202" s="37"/>
      <c r="U2202" s="81"/>
      <c r="V2202" s="37"/>
      <c r="W2202" s="37"/>
      <c r="X2202" s="37"/>
      <c r="Y2202" s="37"/>
      <c r="Z2202" s="37"/>
      <c r="AA2202" s="82"/>
      <c r="AB2202" s="87"/>
      <c r="AC2202" s="37"/>
      <c r="AD2202" s="37"/>
      <c r="AE2202" s="88"/>
      <c r="AF2202" s="87"/>
    </row>
    <row r="2203" customFormat="false" ht="15" hidden="false" customHeight="false" outlineLevel="0" collapsed="false">
      <c r="L2203" s="37"/>
      <c r="M2203" s="37"/>
      <c r="N2203" s="37"/>
      <c r="O2203" s="37"/>
      <c r="P2203" s="37"/>
      <c r="Q2203" s="37"/>
      <c r="R2203" s="37"/>
      <c r="S2203" s="37"/>
      <c r="T2203" s="37"/>
      <c r="U2203" s="81"/>
      <c r="V2203" s="37"/>
      <c r="W2203" s="37"/>
      <c r="X2203" s="37"/>
      <c r="Y2203" s="37"/>
      <c r="Z2203" s="37"/>
      <c r="AA2203" s="82"/>
      <c r="AB2203" s="87"/>
      <c r="AC2203" s="37"/>
      <c r="AD2203" s="37"/>
      <c r="AE2203" s="88"/>
      <c r="AF2203" s="87"/>
    </row>
    <row r="2204" customFormat="false" ht="15" hidden="false" customHeight="false" outlineLevel="0" collapsed="false">
      <c r="L2204" s="37"/>
      <c r="M2204" s="37"/>
      <c r="N2204" s="37"/>
      <c r="O2204" s="37"/>
      <c r="P2204" s="37"/>
      <c r="Q2204" s="37"/>
      <c r="R2204" s="37"/>
      <c r="S2204" s="37"/>
      <c r="T2204" s="37"/>
      <c r="U2204" s="81"/>
      <c r="V2204" s="37"/>
      <c r="W2204" s="37"/>
      <c r="X2204" s="37"/>
      <c r="Y2204" s="37"/>
      <c r="Z2204" s="37"/>
      <c r="AA2204" s="82"/>
      <c r="AB2204" s="87"/>
      <c r="AC2204" s="37"/>
      <c r="AD2204" s="37"/>
      <c r="AE2204" s="88"/>
      <c r="AF2204" s="87"/>
    </row>
    <row r="2205" customFormat="false" ht="15" hidden="false" customHeight="false" outlineLevel="0" collapsed="false">
      <c r="L2205" s="37"/>
      <c r="M2205" s="37"/>
      <c r="N2205" s="37"/>
      <c r="O2205" s="37"/>
      <c r="P2205" s="37"/>
      <c r="Q2205" s="37"/>
      <c r="R2205" s="37"/>
      <c r="S2205" s="37"/>
      <c r="T2205" s="37"/>
      <c r="U2205" s="81"/>
      <c r="V2205" s="37"/>
      <c r="W2205" s="37"/>
      <c r="X2205" s="37"/>
      <c r="Y2205" s="37"/>
      <c r="Z2205" s="37"/>
      <c r="AA2205" s="82"/>
      <c r="AB2205" s="87"/>
      <c r="AC2205" s="37"/>
      <c r="AD2205" s="37"/>
      <c r="AE2205" s="88"/>
      <c r="AF2205" s="87"/>
    </row>
    <row r="2206" customFormat="false" ht="15" hidden="false" customHeight="false" outlineLevel="0" collapsed="false">
      <c r="L2206" s="37"/>
      <c r="M2206" s="37"/>
      <c r="N2206" s="37"/>
      <c r="O2206" s="37"/>
      <c r="P2206" s="37"/>
      <c r="Q2206" s="37"/>
      <c r="R2206" s="37"/>
      <c r="S2206" s="37"/>
      <c r="T2206" s="37"/>
      <c r="U2206" s="81"/>
      <c r="V2206" s="37"/>
      <c r="W2206" s="37"/>
      <c r="X2206" s="37"/>
      <c r="Y2206" s="37"/>
      <c r="Z2206" s="37"/>
      <c r="AA2206" s="82"/>
      <c r="AB2206" s="87"/>
      <c r="AC2206" s="37"/>
      <c r="AD2206" s="37"/>
      <c r="AE2206" s="88"/>
      <c r="AF2206" s="87"/>
    </row>
    <row r="2207" customFormat="false" ht="15" hidden="false" customHeight="false" outlineLevel="0" collapsed="false">
      <c r="L2207" s="37"/>
      <c r="M2207" s="37"/>
      <c r="N2207" s="37"/>
      <c r="O2207" s="37"/>
      <c r="P2207" s="37"/>
      <c r="Q2207" s="37"/>
      <c r="R2207" s="37"/>
      <c r="S2207" s="37"/>
      <c r="T2207" s="37"/>
      <c r="U2207" s="81"/>
      <c r="V2207" s="37"/>
      <c r="W2207" s="37"/>
      <c r="X2207" s="37"/>
      <c r="Y2207" s="37"/>
      <c r="Z2207" s="37"/>
      <c r="AA2207" s="82"/>
      <c r="AB2207" s="87"/>
      <c r="AC2207" s="37"/>
      <c r="AD2207" s="37"/>
      <c r="AE2207" s="88"/>
      <c r="AF2207" s="87"/>
    </row>
    <row r="2208" customFormat="false" ht="15" hidden="false" customHeight="false" outlineLevel="0" collapsed="false">
      <c r="L2208" s="37"/>
      <c r="M2208" s="37"/>
      <c r="N2208" s="37"/>
      <c r="O2208" s="37"/>
      <c r="P2208" s="37"/>
      <c r="Q2208" s="37"/>
      <c r="R2208" s="37"/>
      <c r="S2208" s="37"/>
      <c r="T2208" s="37"/>
      <c r="U2208" s="81"/>
      <c r="V2208" s="37"/>
      <c r="W2208" s="37"/>
      <c r="X2208" s="37"/>
      <c r="Y2208" s="37"/>
      <c r="Z2208" s="37"/>
      <c r="AA2208" s="82"/>
      <c r="AB2208" s="87"/>
      <c r="AC2208" s="37"/>
      <c r="AD2208" s="37"/>
      <c r="AE2208" s="88"/>
      <c r="AF2208" s="87"/>
    </row>
    <row r="2209" customFormat="false" ht="15" hidden="false" customHeight="false" outlineLevel="0" collapsed="false">
      <c r="L2209" s="37"/>
      <c r="M2209" s="37"/>
      <c r="N2209" s="37"/>
      <c r="O2209" s="37"/>
      <c r="P2209" s="37"/>
      <c r="Q2209" s="37"/>
      <c r="R2209" s="37"/>
      <c r="S2209" s="37"/>
      <c r="T2209" s="37"/>
      <c r="U2209" s="81"/>
      <c r="V2209" s="37"/>
      <c r="W2209" s="37"/>
      <c r="X2209" s="37"/>
      <c r="Y2209" s="37"/>
      <c r="Z2209" s="37"/>
      <c r="AA2209" s="82"/>
      <c r="AB2209" s="87"/>
      <c r="AC2209" s="37"/>
      <c r="AD2209" s="37"/>
      <c r="AE2209" s="88"/>
      <c r="AF2209" s="87"/>
    </row>
    <row r="2210" customFormat="false" ht="15" hidden="false" customHeight="false" outlineLevel="0" collapsed="false">
      <c r="L2210" s="37"/>
      <c r="M2210" s="37"/>
      <c r="N2210" s="37"/>
      <c r="O2210" s="37"/>
      <c r="P2210" s="37"/>
      <c r="Q2210" s="37"/>
      <c r="R2210" s="37"/>
      <c r="S2210" s="37"/>
      <c r="T2210" s="37"/>
      <c r="U2210" s="81"/>
      <c r="V2210" s="37"/>
      <c r="W2210" s="37"/>
      <c r="X2210" s="37"/>
      <c r="Y2210" s="37"/>
      <c r="Z2210" s="37"/>
      <c r="AA2210" s="82"/>
      <c r="AB2210" s="87"/>
      <c r="AC2210" s="37"/>
      <c r="AD2210" s="37"/>
      <c r="AE2210" s="88"/>
      <c r="AF2210" s="87"/>
    </row>
    <row r="2211" customFormat="false" ht="15" hidden="false" customHeight="false" outlineLevel="0" collapsed="false">
      <c r="L2211" s="37"/>
      <c r="M2211" s="37"/>
      <c r="N2211" s="37"/>
      <c r="O2211" s="37"/>
      <c r="P2211" s="37"/>
      <c r="Q2211" s="37"/>
      <c r="R2211" s="37"/>
      <c r="S2211" s="37"/>
      <c r="T2211" s="37"/>
      <c r="U2211" s="81"/>
      <c r="V2211" s="37"/>
      <c r="W2211" s="37"/>
      <c r="X2211" s="37"/>
      <c r="Y2211" s="37"/>
      <c r="Z2211" s="37"/>
      <c r="AA2211" s="82"/>
      <c r="AB2211" s="87"/>
      <c r="AC2211" s="37"/>
      <c r="AD2211" s="37"/>
      <c r="AE2211" s="88"/>
      <c r="AF2211" s="87"/>
    </row>
    <row r="2212" customFormat="false" ht="15" hidden="false" customHeight="false" outlineLevel="0" collapsed="false">
      <c r="L2212" s="37"/>
      <c r="M2212" s="37"/>
      <c r="N2212" s="37"/>
      <c r="O2212" s="37"/>
      <c r="P2212" s="37"/>
      <c r="Q2212" s="37"/>
      <c r="R2212" s="37"/>
      <c r="S2212" s="37"/>
      <c r="T2212" s="37"/>
      <c r="U2212" s="81"/>
      <c r="V2212" s="37"/>
      <c r="W2212" s="37"/>
      <c r="X2212" s="37"/>
      <c r="Y2212" s="37"/>
      <c r="Z2212" s="37"/>
      <c r="AA2212" s="82"/>
      <c r="AB2212" s="87"/>
      <c r="AC2212" s="37"/>
      <c r="AD2212" s="37"/>
      <c r="AE2212" s="88"/>
      <c r="AF2212" s="87"/>
    </row>
    <row r="2213" customFormat="false" ht="15" hidden="false" customHeight="false" outlineLevel="0" collapsed="false">
      <c r="L2213" s="37"/>
      <c r="M2213" s="37"/>
      <c r="N2213" s="37"/>
      <c r="O2213" s="37"/>
      <c r="P2213" s="37"/>
      <c r="Q2213" s="37"/>
      <c r="R2213" s="37"/>
      <c r="S2213" s="37"/>
      <c r="T2213" s="37"/>
      <c r="U2213" s="81"/>
      <c r="V2213" s="37"/>
      <c r="W2213" s="37"/>
      <c r="X2213" s="37"/>
      <c r="Y2213" s="37"/>
      <c r="Z2213" s="37"/>
      <c r="AA2213" s="82"/>
      <c r="AB2213" s="87"/>
      <c r="AC2213" s="37"/>
      <c r="AD2213" s="37"/>
      <c r="AE2213" s="88"/>
      <c r="AF2213" s="87"/>
    </row>
    <row r="2214" customFormat="false" ht="15" hidden="false" customHeight="false" outlineLevel="0" collapsed="false">
      <c r="L2214" s="37"/>
      <c r="M2214" s="37"/>
      <c r="N2214" s="37"/>
      <c r="O2214" s="37"/>
      <c r="P2214" s="37"/>
      <c r="Q2214" s="37"/>
      <c r="R2214" s="37"/>
      <c r="S2214" s="37"/>
      <c r="T2214" s="37"/>
      <c r="U2214" s="81"/>
      <c r="V2214" s="37"/>
      <c r="W2214" s="37"/>
      <c r="X2214" s="37"/>
      <c r="Y2214" s="37"/>
      <c r="Z2214" s="37"/>
      <c r="AA2214" s="82"/>
      <c r="AB2214" s="87"/>
      <c r="AC2214" s="37"/>
      <c r="AD2214" s="37"/>
      <c r="AE2214" s="88"/>
      <c r="AF2214" s="87"/>
    </row>
    <row r="2215" customFormat="false" ht="15" hidden="false" customHeight="false" outlineLevel="0" collapsed="false">
      <c r="L2215" s="37"/>
      <c r="M2215" s="37"/>
      <c r="N2215" s="37"/>
      <c r="O2215" s="37"/>
      <c r="P2215" s="37"/>
      <c r="Q2215" s="37"/>
      <c r="R2215" s="37"/>
      <c r="S2215" s="37"/>
      <c r="T2215" s="37"/>
      <c r="U2215" s="81"/>
      <c r="V2215" s="37"/>
      <c r="W2215" s="37"/>
      <c r="X2215" s="37"/>
      <c r="Y2215" s="37"/>
      <c r="Z2215" s="37"/>
      <c r="AA2215" s="82"/>
      <c r="AB2215" s="87"/>
      <c r="AC2215" s="37"/>
      <c r="AD2215" s="37"/>
      <c r="AE2215" s="88"/>
      <c r="AF2215" s="87"/>
    </row>
    <row r="2216" customFormat="false" ht="15" hidden="false" customHeight="false" outlineLevel="0" collapsed="false">
      <c r="L2216" s="37"/>
      <c r="M2216" s="37"/>
      <c r="N2216" s="37"/>
      <c r="O2216" s="37"/>
      <c r="P2216" s="37"/>
      <c r="Q2216" s="37"/>
      <c r="R2216" s="37"/>
      <c r="S2216" s="37"/>
      <c r="T2216" s="37"/>
      <c r="U2216" s="81"/>
      <c r="V2216" s="37"/>
      <c r="W2216" s="37"/>
      <c r="X2216" s="37"/>
      <c r="Y2216" s="37"/>
      <c r="Z2216" s="37"/>
      <c r="AA2216" s="82"/>
      <c r="AB2216" s="87"/>
      <c r="AC2216" s="37"/>
      <c r="AD2216" s="37"/>
      <c r="AE2216" s="88"/>
      <c r="AF2216" s="87"/>
    </row>
    <row r="2217" customFormat="false" ht="15" hidden="false" customHeight="false" outlineLevel="0" collapsed="false">
      <c r="L2217" s="37"/>
      <c r="M2217" s="37"/>
      <c r="N2217" s="37"/>
      <c r="O2217" s="37"/>
      <c r="P2217" s="37"/>
      <c r="Q2217" s="37"/>
      <c r="R2217" s="37"/>
      <c r="S2217" s="37"/>
      <c r="T2217" s="37"/>
      <c r="U2217" s="81"/>
      <c r="V2217" s="37"/>
      <c r="W2217" s="37"/>
      <c r="X2217" s="37"/>
      <c r="Y2217" s="37"/>
      <c r="Z2217" s="37"/>
      <c r="AA2217" s="82"/>
      <c r="AB2217" s="87"/>
      <c r="AC2217" s="37"/>
      <c r="AD2217" s="37"/>
      <c r="AE2217" s="88"/>
      <c r="AF2217" s="87"/>
    </row>
    <row r="2218" customFormat="false" ht="15" hidden="false" customHeight="false" outlineLevel="0" collapsed="false">
      <c r="L2218" s="37"/>
      <c r="M2218" s="37"/>
      <c r="N2218" s="37"/>
      <c r="O2218" s="37"/>
      <c r="P2218" s="37"/>
      <c r="Q2218" s="37"/>
      <c r="R2218" s="37"/>
      <c r="S2218" s="37"/>
      <c r="T2218" s="37"/>
      <c r="U2218" s="81"/>
      <c r="V2218" s="37"/>
      <c r="W2218" s="37"/>
      <c r="X2218" s="37"/>
      <c r="Y2218" s="37"/>
      <c r="Z2218" s="37"/>
      <c r="AA2218" s="82"/>
      <c r="AB2218" s="87"/>
      <c r="AC2218" s="37"/>
      <c r="AD2218" s="37"/>
      <c r="AE2218" s="88"/>
      <c r="AF2218" s="87"/>
    </row>
    <row r="2219" customFormat="false" ht="15" hidden="false" customHeight="false" outlineLevel="0" collapsed="false">
      <c r="L2219" s="37"/>
      <c r="M2219" s="37"/>
      <c r="N2219" s="37"/>
      <c r="O2219" s="37"/>
      <c r="P2219" s="37"/>
      <c r="Q2219" s="37"/>
      <c r="R2219" s="37"/>
      <c r="S2219" s="37"/>
      <c r="T2219" s="37"/>
      <c r="U2219" s="81"/>
      <c r="V2219" s="37"/>
      <c r="W2219" s="37"/>
      <c r="X2219" s="37"/>
      <c r="Y2219" s="37"/>
      <c r="Z2219" s="37"/>
      <c r="AA2219" s="82"/>
      <c r="AB2219" s="87"/>
      <c r="AC2219" s="37"/>
      <c r="AD2219" s="37"/>
      <c r="AE2219" s="88"/>
      <c r="AF2219" s="87"/>
    </row>
    <row r="2220" customFormat="false" ht="15" hidden="false" customHeight="false" outlineLevel="0" collapsed="false">
      <c r="L2220" s="37"/>
      <c r="M2220" s="37"/>
      <c r="N2220" s="37"/>
      <c r="O2220" s="37"/>
      <c r="P2220" s="37"/>
      <c r="Q2220" s="37"/>
      <c r="R2220" s="37"/>
      <c r="S2220" s="37"/>
      <c r="T2220" s="37"/>
      <c r="U2220" s="81"/>
      <c r="V2220" s="37"/>
      <c r="W2220" s="37"/>
      <c r="X2220" s="37"/>
      <c r="Y2220" s="37"/>
      <c r="Z2220" s="37"/>
      <c r="AA2220" s="82"/>
      <c r="AB2220" s="87"/>
      <c r="AC2220" s="37"/>
      <c r="AD2220" s="37"/>
      <c r="AE2220" s="88"/>
      <c r="AF2220" s="87"/>
    </row>
    <row r="2221" customFormat="false" ht="15" hidden="false" customHeight="false" outlineLevel="0" collapsed="false">
      <c r="L2221" s="37"/>
      <c r="M2221" s="37"/>
      <c r="N2221" s="37"/>
      <c r="O2221" s="37"/>
      <c r="P2221" s="37"/>
      <c r="Q2221" s="37"/>
      <c r="R2221" s="37"/>
      <c r="S2221" s="37"/>
      <c r="T2221" s="37"/>
      <c r="U2221" s="81"/>
      <c r="V2221" s="37"/>
      <c r="W2221" s="37"/>
      <c r="X2221" s="37"/>
      <c r="Y2221" s="37"/>
      <c r="Z2221" s="37"/>
      <c r="AA2221" s="82"/>
      <c r="AB2221" s="87"/>
      <c r="AC2221" s="37"/>
      <c r="AD2221" s="37"/>
      <c r="AE2221" s="88"/>
      <c r="AF2221" s="87"/>
    </row>
    <row r="2222" customFormat="false" ht="15" hidden="false" customHeight="false" outlineLevel="0" collapsed="false">
      <c r="L2222" s="37"/>
      <c r="M2222" s="37"/>
      <c r="N2222" s="37"/>
      <c r="O2222" s="37"/>
      <c r="P2222" s="37"/>
      <c r="Q2222" s="37"/>
      <c r="R2222" s="37"/>
      <c r="S2222" s="37"/>
      <c r="T2222" s="37"/>
      <c r="U2222" s="81"/>
      <c r="V2222" s="37"/>
      <c r="W2222" s="37"/>
      <c r="X2222" s="37"/>
      <c r="Y2222" s="37"/>
      <c r="Z2222" s="37"/>
      <c r="AA2222" s="82"/>
      <c r="AB2222" s="87"/>
      <c r="AC2222" s="37"/>
      <c r="AD2222" s="37"/>
      <c r="AE2222" s="88"/>
      <c r="AF2222" s="87"/>
    </row>
    <row r="2223" customFormat="false" ht="15" hidden="false" customHeight="false" outlineLevel="0" collapsed="false">
      <c r="L2223" s="37"/>
      <c r="M2223" s="37"/>
      <c r="N2223" s="37"/>
      <c r="O2223" s="37"/>
      <c r="P2223" s="37"/>
      <c r="Q2223" s="37"/>
      <c r="R2223" s="37"/>
      <c r="S2223" s="37"/>
      <c r="T2223" s="37"/>
      <c r="U2223" s="81"/>
      <c r="V2223" s="37"/>
      <c r="W2223" s="37"/>
      <c r="X2223" s="37"/>
      <c r="Y2223" s="37"/>
      <c r="Z2223" s="37"/>
      <c r="AA2223" s="82"/>
      <c r="AB2223" s="87"/>
      <c r="AC2223" s="37"/>
      <c r="AD2223" s="37"/>
      <c r="AE2223" s="88"/>
      <c r="AF2223" s="87"/>
    </row>
    <row r="2224" customFormat="false" ht="15" hidden="false" customHeight="false" outlineLevel="0" collapsed="false">
      <c r="L2224" s="37"/>
      <c r="M2224" s="37"/>
      <c r="N2224" s="37"/>
      <c r="O2224" s="37"/>
      <c r="P2224" s="37"/>
      <c r="Q2224" s="37"/>
      <c r="R2224" s="37"/>
      <c r="S2224" s="37"/>
      <c r="T2224" s="37"/>
      <c r="U2224" s="81"/>
      <c r="V2224" s="37"/>
      <c r="W2224" s="37"/>
      <c r="X2224" s="37"/>
      <c r="Y2224" s="37"/>
      <c r="Z2224" s="37"/>
      <c r="AA2224" s="82"/>
      <c r="AB2224" s="87"/>
      <c r="AC2224" s="37"/>
      <c r="AD2224" s="37"/>
      <c r="AE2224" s="88"/>
      <c r="AF2224" s="87"/>
    </row>
    <row r="2225" customFormat="false" ht="15" hidden="false" customHeight="false" outlineLevel="0" collapsed="false">
      <c r="L2225" s="37"/>
      <c r="M2225" s="37"/>
      <c r="N2225" s="37"/>
      <c r="O2225" s="37"/>
      <c r="P2225" s="37"/>
      <c r="Q2225" s="37"/>
      <c r="R2225" s="37"/>
      <c r="S2225" s="37"/>
      <c r="T2225" s="37"/>
      <c r="U2225" s="81"/>
      <c r="V2225" s="37"/>
      <c r="W2225" s="37"/>
      <c r="X2225" s="37"/>
      <c r="Y2225" s="37"/>
      <c r="Z2225" s="37"/>
      <c r="AA2225" s="82"/>
      <c r="AB2225" s="87"/>
      <c r="AC2225" s="37"/>
      <c r="AD2225" s="37"/>
      <c r="AE2225" s="88"/>
      <c r="AF2225" s="87"/>
    </row>
    <row r="2226" customFormat="false" ht="15" hidden="false" customHeight="false" outlineLevel="0" collapsed="false">
      <c r="L2226" s="37"/>
      <c r="M2226" s="37"/>
      <c r="N2226" s="37"/>
      <c r="O2226" s="37"/>
      <c r="P2226" s="37"/>
      <c r="Q2226" s="37"/>
      <c r="R2226" s="37"/>
      <c r="S2226" s="37"/>
      <c r="T2226" s="37"/>
      <c r="U2226" s="81"/>
      <c r="V2226" s="37"/>
      <c r="W2226" s="37"/>
      <c r="X2226" s="37"/>
      <c r="Y2226" s="37"/>
      <c r="Z2226" s="37"/>
      <c r="AA2226" s="82"/>
      <c r="AB2226" s="87"/>
      <c r="AC2226" s="37"/>
      <c r="AD2226" s="37"/>
      <c r="AE2226" s="88"/>
      <c r="AF2226" s="87"/>
    </row>
    <row r="2227" customFormat="false" ht="15" hidden="false" customHeight="false" outlineLevel="0" collapsed="false">
      <c r="L2227" s="37"/>
      <c r="M2227" s="37"/>
      <c r="N2227" s="37"/>
      <c r="O2227" s="37"/>
      <c r="P2227" s="37"/>
      <c r="Q2227" s="37"/>
      <c r="R2227" s="37"/>
      <c r="S2227" s="37"/>
      <c r="T2227" s="37"/>
      <c r="U2227" s="81"/>
      <c r="V2227" s="37"/>
      <c r="W2227" s="37"/>
      <c r="X2227" s="37"/>
      <c r="Y2227" s="37"/>
      <c r="Z2227" s="37"/>
      <c r="AA2227" s="82"/>
      <c r="AB2227" s="87"/>
      <c r="AC2227" s="37"/>
      <c r="AD2227" s="37"/>
      <c r="AE2227" s="88"/>
      <c r="AF2227" s="87"/>
    </row>
    <row r="2228" customFormat="false" ht="15" hidden="false" customHeight="false" outlineLevel="0" collapsed="false">
      <c r="L2228" s="37"/>
      <c r="M2228" s="37"/>
      <c r="N2228" s="37"/>
      <c r="O2228" s="37"/>
      <c r="P2228" s="37"/>
      <c r="Q2228" s="37"/>
      <c r="R2228" s="37"/>
      <c r="S2228" s="37"/>
      <c r="T2228" s="37"/>
      <c r="U2228" s="81"/>
      <c r="V2228" s="37"/>
      <c r="W2228" s="37"/>
      <c r="X2228" s="37"/>
      <c r="Y2228" s="37"/>
      <c r="Z2228" s="37"/>
      <c r="AA2228" s="82"/>
      <c r="AB2228" s="87"/>
      <c r="AC2228" s="37"/>
      <c r="AD2228" s="37"/>
      <c r="AE2228" s="88"/>
      <c r="AF2228" s="87"/>
    </row>
    <row r="2229" customFormat="false" ht="15" hidden="false" customHeight="false" outlineLevel="0" collapsed="false">
      <c r="L2229" s="37"/>
      <c r="M2229" s="37"/>
      <c r="N2229" s="37"/>
      <c r="O2229" s="37"/>
      <c r="P2229" s="37"/>
      <c r="Q2229" s="37"/>
      <c r="R2229" s="37"/>
      <c r="S2229" s="37"/>
      <c r="T2229" s="37"/>
      <c r="U2229" s="81"/>
      <c r="V2229" s="37"/>
      <c r="W2229" s="37"/>
      <c r="X2229" s="37"/>
      <c r="Y2229" s="37"/>
      <c r="Z2229" s="37"/>
      <c r="AA2229" s="82"/>
      <c r="AB2229" s="87"/>
      <c r="AC2229" s="37"/>
      <c r="AD2229" s="37"/>
      <c r="AE2229" s="88"/>
      <c r="AF2229" s="87"/>
    </row>
    <row r="2230" customFormat="false" ht="15" hidden="false" customHeight="false" outlineLevel="0" collapsed="false">
      <c r="L2230" s="37"/>
      <c r="M2230" s="37"/>
      <c r="N2230" s="37"/>
      <c r="O2230" s="37"/>
      <c r="P2230" s="37"/>
      <c r="Q2230" s="37"/>
      <c r="R2230" s="37"/>
      <c r="S2230" s="37"/>
      <c r="T2230" s="37"/>
      <c r="U2230" s="81"/>
      <c r="V2230" s="37"/>
      <c r="W2230" s="37"/>
      <c r="X2230" s="37"/>
      <c r="Y2230" s="37"/>
      <c r="Z2230" s="37"/>
      <c r="AA2230" s="82"/>
      <c r="AB2230" s="87"/>
      <c r="AC2230" s="37"/>
      <c r="AD2230" s="37"/>
      <c r="AE2230" s="88"/>
      <c r="AF2230" s="87"/>
    </row>
    <row r="2231" customFormat="false" ht="15" hidden="false" customHeight="false" outlineLevel="0" collapsed="false">
      <c r="L2231" s="37"/>
      <c r="M2231" s="37"/>
      <c r="N2231" s="37"/>
      <c r="O2231" s="37"/>
      <c r="P2231" s="37"/>
      <c r="Q2231" s="37"/>
      <c r="R2231" s="37"/>
      <c r="S2231" s="37"/>
      <c r="T2231" s="37"/>
      <c r="U2231" s="81"/>
      <c r="V2231" s="37"/>
      <c r="W2231" s="37"/>
      <c r="X2231" s="37"/>
      <c r="Y2231" s="37"/>
      <c r="Z2231" s="37"/>
      <c r="AA2231" s="82"/>
      <c r="AB2231" s="87"/>
      <c r="AC2231" s="37"/>
      <c r="AD2231" s="37"/>
      <c r="AE2231" s="88"/>
      <c r="AF2231" s="87"/>
    </row>
    <row r="2232" customFormat="false" ht="15" hidden="false" customHeight="false" outlineLevel="0" collapsed="false">
      <c r="L2232" s="37"/>
      <c r="M2232" s="37"/>
      <c r="N2232" s="37"/>
      <c r="O2232" s="37"/>
      <c r="P2232" s="37"/>
      <c r="Q2232" s="37"/>
      <c r="R2232" s="37"/>
      <c r="S2232" s="37"/>
      <c r="T2232" s="37"/>
      <c r="U2232" s="81"/>
      <c r="V2232" s="37"/>
      <c r="W2232" s="37"/>
      <c r="X2232" s="37"/>
      <c r="Y2232" s="37"/>
      <c r="Z2232" s="37"/>
      <c r="AA2232" s="82"/>
      <c r="AB2232" s="87"/>
      <c r="AC2232" s="37"/>
      <c r="AD2232" s="37"/>
      <c r="AE2232" s="88"/>
      <c r="AF2232" s="87"/>
    </row>
    <row r="2233" customFormat="false" ht="15" hidden="false" customHeight="false" outlineLevel="0" collapsed="false">
      <c r="L2233" s="37"/>
      <c r="M2233" s="37"/>
      <c r="N2233" s="37"/>
      <c r="O2233" s="37"/>
      <c r="P2233" s="37"/>
      <c r="Q2233" s="37"/>
      <c r="R2233" s="37"/>
      <c r="S2233" s="37"/>
      <c r="T2233" s="37"/>
      <c r="U2233" s="81"/>
      <c r="V2233" s="37"/>
      <c r="W2233" s="37"/>
      <c r="X2233" s="37"/>
      <c r="Y2233" s="37"/>
      <c r="Z2233" s="37"/>
      <c r="AA2233" s="82"/>
      <c r="AB2233" s="87"/>
      <c r="AC2233" s="37"/>
      <c r="AD2233" s="37"/>
      <c r="AE2233" s="88"/>
      <c r="AF2233" s="87"/>
    </row>
    <row r="2234" customFormat="false" ht="15" hidden="false" customHeight="false" outlineLevel="0" collapsed="false">
      <c r="L2234" s="37"/>
      <c r="M2234" s="37"/>
      <c r="N2234" s="37"/>
      <c r="O2234" s="37"/>
      <c r="P2234" s="37"/>
      <c r="Q2234" s="37"/>
      <c r="R2234" s="37"/>
      <c r="S2234" s="37"/>
      <c r="T2234" s="37"/>
      <c r="U2234" s="81"/>
      <c r="V2234" s="37"/>
      <c r="W2234" s="37"/>
      <c r="X2234" s="37"/>
      <c r="Y2234" s="37"/>
      <c r="Z2234" s="37"/>
      <c r="AA2234" s="82"/>
      <c r="AB2234" s="87"/>
      <c r="AC2234" s="37"/>
      <c r="AD2234" s="37"/>
      <c r="AE2234" s="88"/>
      <c r="AF2234" s="87"/>
    </row>
    <row r="2235" customFormat="false" ht="15" hidden="false" customHeight="false" outlineLevel="0" collapsed="false">
      <c r="L2235" s="37"/>
      <c r="M2235" s="37"/>
      <c r="N2235" s="37"/>
      <c r="O2235" s="37"/>
      <c r="P2235" s="37"/>
      <c r="Q2235" s="37"/>
      <c r="R2235" s="37"/>
      <c r="S2235" s="37"/>
      <c r="T2235" s="37"/>
      <c r="U2235" s="81"/>
      <c r="V2235" s="37"/>
      <c r="W2235" s="37"/>
      <c r="X2235" s="37"/>
      <c r="Y2235" s="37"/>
      <c r="Z2235" s="37"/>
      <c r="AA2235" s="82"/>
      <c r="AB2235" s="87"/>
      <c r="AC2235" s="37"/>
      <c r="AD2235" s="37"/>
      <c r="AE2235" s="88"/>
      <c r="AF2235" s="87"/>
    </row>
    <row r="2236" customFormat="false" ht="15" hidden="false" customHeight="false" outlineLevel="0" collapsed="false">
      <c r="L2236" s="37"/>
      <c r="M2236" s="37"/>
      <c r="N2236" s="37"/>
      <c r="O2236" s="37"/>
      <c r="P2236" s="37"/>
      <c r="Q2236" s="37"/>
      <c r="R2236" s="37"/>
      <c r="S2236" s="37"/>
      <c r="T2236" s="37"/>
      <c r="U2236" s="81"/>
      <c r="V2236" s="37"/>
      <c r="W2236" s="37"/>
      <c r="X2236" s="37"/>
      <c r="Y2236" s="37"/>
      <c r="Z2236" s="37"/>
      <c r="AA2236" s="82"/>
      <c r="AB2236" s="87"/>
      <c r="AC2236" s="37"/>
      <c r="AD2236" s="37"/>
      <c r="AE2236" s="88"/>
      <c r="AF2236" s="87"/>
    </row>
    <row r="2237" customFormat="false" ht="15" hidden="false" customHeight="false" outlineLevel="0" collapsed="false">
      <c r="L2237" s="37"/>
      <c r="M2237" s="37"/>
      <c r="N2237" s="37"/>
      <c r="O2237" s="37"/>
      <c r="P2237" s="37"/>
      <c r="Q2237" s="37"/>
      <c r="R2237" s="37"/>
      <c r="S2237" s="37"/>
      <c r="T2237" s="37"/>
      <c r="U2237" s="81"/>
      <c r="V2237" s="37"/>
      <c r="W2237" s="37"/>
      <c r="X2237" s="37"/>
      <c r="Y2237" s="37"/>
      <c r="Z2237" s="37"/>
      <c r="AA2237" s="82"/>
      <c r="AB2237" s="87"/>
      <c r="AC2237" s="37"/>
      <c r="AD2237" s="37"/>
      <c r="AE2237" s="88"/>
      <c r="AF2237" s="87"/>
    </row>
    <row r="2238" customFormat="false" ht="15" hidden="false" customHeight="false" outlineLevel="0" collapsed="false">
      <c r="L2238" s="37"/>
      <c r="M2238" s="37"/>
      <c r="N2238" s="37"/>
      <c r="O2238" s="37"/>
      <c r="P2238" s="37"/>
      <c r="Q2238" s="37"/>
      <c r="R2238" s="37"/>
      <c r="S2238" s="37"/>
      <c r="T2238" s="37"/>
      <c r="U2238" s="81"/>
      <c r="V2238" s="37"/>
      <c r="W2238" s="37"/>
      <c r="X2238" s="37"/>
      <c r="Y2238" s="37"/>
      <c r="Z2238" s="37"/>
      <c r="AA2238" s="82"/>
      <c r="AB2238" s="87"/>
      <c r="AC2238" s="37"/>
      <c r="AD2238" s="37"/>
      <c r="AE2238" s="88"/>
      <c r="AF2238" s="87"/>
    </row>
    <row r="2239" customFormat="false" ht="15" hidden="false" customHeight="false" outlineLevel="0" collapsed="false">
      <c r="L2239" s="37"/>
      <c r="M2239" s="37"/>
      <c r="N2239" s="37"/>
      <c r="O2239" s="37"/>
      <c r="P2239" s="37"/>
      <c r="Q2239" s="37"/>
      <c r="R2239" s="37"/>
      <c r="S2239" s="37"/>
      <c r="T2239" s="37"/>
      <c r="U2239" s="81"/>
      <c r="V2239" s="37"/>
      <c r="W2239" s="37"/>
      <c r="X2239" s="37"/>
      <c r="Y2239" s="37"/>
      <c r="Z2239" s="37"/>
      <c r="AA2239" s="82"/>
      <c r="AB2239" s="87"/>
      <c r="AC2239" s="37"/>
      <c r="AD2239" s="37"/>
      <c r="AE2239" s="88"/>
      <c r="AF2239" s="87"/>
    </row>
    <row r="2240" customFormat="false" ht="15" hidden="false" customHeight="false" outlineLevel="0" collapsed="false">
      <c r="L2240" s="37"/>
      <c r="M2240" s="37"/>
      <c r="N2240" s="37"/>
      <c r="O2240" s="37"/>
      <c r="P2240" s="37"/>
      <c r="Q2240" s="37"/>
      <c r="R2240" s="37"/>
      <c r="S2240" s="37"/>
      <c r="T2240" s="37"/>
      <c r="U2240" s="81"/>
      <c r="V2240" s="37"/>
      <c r="W2240" s="37"/>
      <c r="X2240" s="37"/>
      <c r="Y2240" s="37"/>
      <c r="Z2240" s="37"/>
      <c r="AA2240" s="82"/>
      <c r="AB2240" s="87"/>
      <c r="AC2240" s="37"/>
      <c r="AD2240" s="37"/>
      <c r="AE2240" s="88"/>
      <c r="AF2240" s="87"/>
    </row>
    <row r="2241" customFormat="false" ht="15" hidden="false" customHeight="false" outlineLevel="0" collapsed="false">
      <c r="L2241" s="37"/>
      <c r="M2241" s="37"/>
      <c r="N2241" s="37"/>
      <c r="O2241" s="37"/>
      <c r="P2241" s="37"/>
      <c r="Q2241" s="37"/>
      <c r="R2241" s="37"/>
      <c r="S2241" s="37"/>
      <c r="T2241" s="37"/>
      <c r="U2241" s="81"/>
      <c r="V2241" s="37"/>
      <c r="W2241" s="37"/>
      <c r="X2241" s="37"/>
      <c r="Y2241" s="37"/>
      <c r="Z2241" s="37"/>
      <c r="AA2241" s="82"/>
      <c r="AB2241" s="87"/>
      <c r="AC2241" s="37"/>
      <c r="AD2241" s="37"/>
      <c r="AE2241" s="88"/>
      <c r="AF2241" s="87"/>
    </row>
    <row r="2242" customFormat="false" ht="15" hidden="false" customHeight="false" outlineLevel="0" collapsed="false">
      <c r="L2242" s="37"/>
      <c r="M2242" s="37"/>
      <c r="N2242" s="37"/>
      <c r="O2242" s="37"/>
      <c r="P2242" s="37"/>
      <c r="Q2242" s="37"/>
      <c r="R2242" s="37"/>
      <c r="S2242" s="37"/>
      <c r="T2242" s="37"/>
      <c r="U2242" s="81"/>
      <c r="V2242" s="37"/>
      <c r="W2242" s="37"/>
      <c r="X2242" s="37"/>
      <c r="Y2242" s="37"/>
      <c r="Z2242" s="37"/>
      <c r="AA2242" s="82"/>
      <c r="AB2242" s="87"/>
      <c r="AC2242" s="37"/>
      <c r="AD2242" s="37"/>
      <c r="AE2242" s="88"/>
      <c r="AF2242" s="87"/>
    </row>
    <row r="2243" customFormat="false" ht="15" hidden="false" customHeight="false" outlineLevel="0" collapsed="false">
      <c r="L2243" s="37"/>
      <c r="M2243" s="37"/>
      <c r="N2243" s="37"/>
      <c r="O2243" s="37"/>
      <c r="P2243" s="37"/>
      <c r="Q2243" s="37"/>
      <c r="R2243" s="37"/>
      <c r="S2243" s="37"/>
      <c r="T2243" s="37"/>
      <c r="U2243" s="81"/>
      <c r="V2243" s="37"/>
      <c r="W2243" s="37"/>
      <c r="X2243" s="37"/>
      <c r="Y2243" s="37"/>
      <c r="Z2243" s="37"/>
      <c r="AA2243" s="82"/>
      <c r="AB2243" s="87"/>
      <c r="AC2243" s="37"/>
      <c r="AD2243" s="37"/>
      <c r="AE2243" s="88"/>
      <c r="AF2243" s="87"/>
    </row>
    <row r="2244" customFormat="false" ht="15" hidden="false" customHeight="false" outlineLevel="0" collapsed="false">
      <c r="L2244" s="37"/>
      <c r="M2244" s="37"/>
      <c r="N2244" s="37"/>
      <c r="O2244" s="37"/>
      <c r="P2244" s="37"/>
      <c r="Q2244" s="37"/>
      <c r="R2244" s="37"/>
      <c r="S2244" s="37"/>
      <c r="T2244" s="37"/>
      <c r="U2244" s="81"/>
      <c r="V2244" s="37"/>
      <c r="W2244" s="37"/>
      <c r="X2244" s="37"/>
      <c r="Y2244" s="37"/>
      <c r="Z2244" s="37"/>
      <c r="AA2244" s="82"/>
      <c r="AB2244" s="87"/>
      <c r="AC2244" s="37"/>
      <c r="AD2244" s="37"/>
      <c r="AE2244" s="88"/>
      <c r="AF2244" s="87"/>
    </row>
    <row r="2245" customFormat="false" ht="15" hidden="false" customHeight="false" outlineLevel="0" collapsed="false">
      <c r="L2245" s="37"/>
      <c r="M2245" s="37"/>
      <c r="N2245" s="37"/>
      <c r="O2245" s="37"/>
      <c r="P2245" s="37"/>
      <c r="Q2245" s="37"/>
      <c r="R2245" s="37"/>
      <c r="S2245" s="37"/>
      <c r="T2245" s="37"/>
      <c r="U2245" s="81"/>
      <c r="V2245" s="37"/>
      <c r="W2245" s="37"/>
      <c r="X2245" s="37"/>
      <c r="Y2245" s="37"/>
      <c r="Z2245" s="37"/>
      <c r="AA2245" s="82"/>
      <c r="AB2245" s="87"/>
      <c r="AC2245" s="37"/>
      <c r="AD2245" s="37"/>
      <c r="AE2245" s="88"/>
      <c r="AF2245" s="87"/>
    </row>
    <row r="2246" customFormat="false" ht="15" hidden="false" customHeight="false" outlineLevel="0" collapsed="false">
      <c r="L2246" s="37"/>
      <c r="M2246" s="37"/>
      <c r="N2246" s="37"/>
      <c r="O2246" s="37"/>
      <c r="P2246" s="37"/>
      <c r="Q2246" s="37"/>
      <c r="R2246" s="37"/>
      <c r="S2246" s="37"/>
      <c r="T2246" s="37"/>
      <c r="U2246" s="81"/>
      <c r="V2246" s="37"/>
      <c r="W2246" s="37"/>
      <c r="X2246" s="37"/>
      <c r="Y2246" s="37"/>
      <c r="Z2246" s="37"/>
      <c r="AA2246" s="82"/>
      <c r="AB2246" s="87"/>
      <c r="AC2246" s="37"/>
      <c r="AD2246" s="37"/>
      <c r="AE2246" s="88"/>
      <c r="AF2246" s="87"/>
    </row>
    <row r="2247" customFormat="false" ht="15" hidden="false" customHeight="false" outlineLevel="0" collapsed="false">
      <c r="L2247" s="37"/>
      <c r="M2247" s="37"/>
      <c r="N2247" s="37"/>
      <c r="O2247" s="37"/>
      <c r="P2247" s="37"/>
      <c r="Q2247" s="37"/>
      <c r="R2247" s="37"/>
      <c r="S2247" s="37"/>
      <c r="T2247" s="37"/>
      <c r="U2247" s="81"/>
      <c r="V2247" s="37"/>
      <c r="W2247" s="37"/>
      <c r="X2247" s="37"/>
      <c r="Y2247" s="37"/>
      <c r="Z2247" s="37"/>
      <c r="AA2247" s="82"/>
      <c r="AB2247" s="87"/>
      <c r="AC2247" s="37"/>
      <c r="AD2247" s="37"/>
      <c r="AE2247" s="88"/>
      <c r="AF2247" s="87"/>
    </row>
    <row r="2248" customFormat="false" ht="15" hidden="false" customHeight="false" outlineLevel="0" collapsed="false">
      <c r="L2248" s="37"/>
      <c r="M2248" s="37"/>
      <c r="N2248" s="37"/>
      <c r="O2248" s="37"/>
      <c r="P2248" s="37"/>
      <c r="Q2248" s="37"/>
      <c r="R2248" s="37"/>
      <c r="S2248" s="37"/>
      <c r="T2248" s="37"/>
      <c r="U2248" s="81"/>
      <c r="V2248" s="37"/>
      <c r="W2248" s="37"/>
      <c r="X2248" s="37"/>
      <c r="Y2248" s="37"/>
      <c r="Z2248" s="37"/>
      <c r="AA2248" s="82"/>
      <c r="AB2248" s="87"/>
      <c r="AC2248" s="37"/>
      <c r="AD2248" s="37"/>
      <c r="AE2248" s="88"/>
      <c r="AF2248" s="87"/>
    </row>
    <row r="2249" customFormat="false" ht="15" hidden="false" customHeight="false" outlineLevel="0" collapsed="false">
      <c r="L2249" s="37"/>
      <c r="M2249" s="37"/>
      <c r="N2249" s="37"/>
      <c r="O2249" s="37"/>
      <c r="P2249" s="37"/>
      <c r="Q2249" s="37"/>
      <c r="R2249" s="37"/>
      <c r="S2249" s="37"/>
      <c r="T2249" s="37"/>
      <c r="U2249" s="81"/>
      <c r="V2249" s="37"/>
      <c r="W2249" s="37"/>
      <c r="X2249" s="37"/>
      <c r="Y2249" s="37"/>
      <c r="Z2249" s="37"/>
      <c r="AA2249" s="82"/>
      <c r="AB2249" s="87"/>
      <c r="AC2249" s="37"/>
      <c r="AD2249" s="37"/>
      <c r="AE2249" s="88"/>
      <c r="AF2249" s="87"/>
    </row>
    <row r="2250" customFormat="false" ht="15" hidden="false" customHeight="false" outlineLevel="0" collapsed="false">
      <c r="L2250" s="37"/>
      <c r="M2250" s="37"/>
      <c r="N2250" s="37"/>
      <c r="O2250" s="37"/>
      <c r="P2250" s="37"/>
      <c r="Q2250" s="37"/>
      <c r="R2250" s="37"/>
      <c r="S2250" s="37"/>
      <c r="T2250" s="37"/>
      <c r="U2250" s="81"/>
      <c r="V2250" s="37"/>
      <c r="W2250" s="37"/>
      <c r="X2250" s="37"/>
      <c r="Y2250" s="37"/>
      <c r="Z2250" s="37"/>
      <c r="AA2250" s="82"/>
      <c r="AB2250" s="87"/>
      <c r="AC2250" s="37"/>
      <c r="AD2250" s="37"/>
      <c r="AE2250" s="88"/>
      <c r="AF2250" s="87"/>
    </row>
    <row r="2251" customFormat="false" ht="15" hidden="false" customHeight="false" outlineLevel="0" collapsed="false">
      <c r="L2251" s="37"/>
      <c r="M2251" s="37"/>
      <c r="N2251" s="37"/>
      <c r="O2251" s="37"/>
      <c r="P2251" s="37"/>
      <c r="Q2251" s="37"/>
      <c r="R2251" s="37"/>
      <c r="S2251" s="37"/>
      <c r="T2251" s="37"/>
      <c r="U2251" s="81"/>
      <c r="V2251" s="37"/>
      <c r="W2251" s="37"/>
      <c r="X2251" s="37"/>
      <c r="Y2251" s="37"/>
      <c r="Z2251" s="37"/>
      <c r="AA2251" s="82"/>
      <c r="AB2251" s="87"/>
      <c r="AC2251" s="37"/>
      <c r="AD2251" s="37"/>
      <c r="AE2251" s="88"/>
      <c r="AF2251" s="87"/>
    </row>
    <row r="2252" customFormat="false" ht="15" hidden="false" customHeight="false" outlineLevel="0" collapsed="false">
      <c r="L2252" s="37"/>
      <c r="M2252" s="37"/>
      <c r="N2252" s="37"/>
      <c r="O2252" s="37"/>
      <c r="P2252" s="37"/>
      <c r="Q2252" s="37"/>
      <c r="R2252" s="37"/>
      <c r="S2252" s="37"/>
      <c r="T2252" s="37"/>
      <c r="U2252" s="81"/>
      <c r="V2252" s="37"/>
      <c r="W2252" s="37"/>
      <c r="X2252" s="37"/>
      <c r="Y2252" s="37"/>
      <c r="Z2252" s="37"/>
      <c r="AA2252" s="82"/>
      <c r="AB2252" s="87"/>
      <c r="AC2252" s="37"/>
      <c r="AD2252" s="37"/>
      <c r="AE2252" s="88"/>
      <c r="AF2252" s="87"/>
    </row>
    <row r="2253" customFormat="false" ht="15" hidden="false" customHeight="false" outlineLevel="0" collapsed="false">
      <c r="L2253" s="37"/>
      <c r="M2253" s="37"/>
      <c r="N2253" s="37"/>
      <c r="O2253" s="37"/>
      <c r="P2253" s="37"/>
      <c r="Q2253" s="37"/>
      <c r="R2253" s="37"/>
      <c r="S2253" s="37"/>
      <c r="T2253" s="37"/>
      <c r="U2253" s="81"/>
      <c r="V2253" s="37"/>
      <c r="W2253" s="37"/>
      <c r="X2253" s="37"/>
      <c r="Y2253" s="37"/>
      <c r="Z2253" s="37"/>
      <c r="AA2253" s="82"/>
      <c r="AB2253" s="87"/>
      <c r="AC2253" s="37"/>
      <c r="AD2253" s="37"/>
      <c r="AE2253" s="88"/>
      <c r="AF2253" s="87"/>
    </row>
    <row r="2254" customFormat="false" ht="15" hidden="false" customHeight="false" outlineLevel="0" collapsed="false">
      <c r="L2254" s="37"/>
      <c r="M2254" s="37"/>
      <c r="N2254" s="37"/>
      <c r="O2254" s="37"/>
      <c r="P2254" s="37"/>
      <c r="Q2254" s="37"/>
      <c r="R2254" s="37"/>
      <c r="S2254" s="37"/>
      <c r="T2254" s="37"/>
      <c r="U2254" s="81"/>
      <c r="V2254" s="37"/>
      <c r="W2254" s="37"/>
      <c r="X2254" s="37"/>
      <c r="Y2254" s="37"/>
      <c r="Z2254" s="37"/>
      <c r="AA2254" s="82"/>
      <c r="AB2254" s="87"/>
      <c r="AC2254" s="37"/>
      <c r="AD2254" s="37"/>
      <c r="AE2254" s="88"/>
      <c r="AF2254" s="87"/>
    </row>
    <row r="2255" customFormat="false" ht="15" hidden="false" customHeight="false" outlineLevel="0" collapsed="false">
      <c r="L2255" s="37"/>
      <c r="M2255" s="37"/>
      <c r="N2255" s="37"/>
      <c r="O2255" s="37"/>
      <c r="P2255" s="37"/>
      <c r="Q2255" s="37"/>
      <c r="R2255" s="37"/>
      <c r="S2255" s="37"/>
      <c r="T2255" s="37"/>
      <c r="U2255" s="81"/>
      <c r="V2255" s="37"/>
      <c r="W2255" s="37"/>
      <c r="X2255" s="37"/>
      <c r="Y2255" s="37"/>
      <c r="Z2255" s="37"/>
      <c r="AA2255" s="82"/>
      <c r="AB2255" s="87"/>
      <c r="AC2255" s="37"/>
      <c r="AD2255" s="37"/>
      <c r="AE2255" s="88"/>
      <c r="AF2255" s="87"/>
    </row>
    <row r="2256" customFormat="false" ht="15" hidden="false" customHeight="false" outlineLevel="0" collapsed="false">
      <c r="L2256" s="37"/>
      <c r="M2256" s="37"/>
      <c r="N2256" s="37"/>
      <c r="O2256" s="37"/>
      <c r="P2256" s="37"/>
      <c r="Q2256" s="37"/>
      <c r="R2256" s="37"/>
      <c r="S2256" s="37"/>
      <c r="T2256" s="37"/>
      <c r="U2256" s="81"/>
      <c r="V2256" s="37"/>
      <c r="W2256" s="37"/>
      <c r="X2256" s="37"/>
      <c r="Y2256" s="37"/>
      <c r="Z2256" s="37"/>
      <c r="AA2256" s="82"/>
      <c r="AB2256" s="87"/>
      <c r="AC2256" s="37"/>
      <c r="AD2256" s="37"/>
      <c r="AE2256" s="88"/>
      <c r="AF2256" s="87"/>
    </row>
    <row r="2257" customFormat="false" ht="15" hidden="false" customHeight="false" outlineLevel="0" collapsed="false">
      <c r="L2257" s="37"/>
      <c r="M2257" s="37"/>
      <c r="N2257" s="37"/>
      <c r="O2257" s="37"/>
      <c r="P2257" s="37"/>
      <c r="Q2257" s="37"/>
      <c r="R2257" s="37"/>
      <c r="S2257" s="37"/>
      <c r="T2257" s="37"/>
      <c r="U2257" s="81"/>
      <c r="V2257" s="37"/>
      <c r="W2257" s="37"/>
      <c r="X2257" s="37"/>
      <c r="Y2257" s="37"/>
      <c r="Z2257" s="37"/>
      <c r="AA2257" s="82"/>
      <c r="AB2257" s="87"/>
      <c r="AC2257" s="37"/>
      <c r="AD2257" s="37"/>
      <c r="AE2257" s="88"/>
      <c r="AF2257" s="87"/>
    </row>
    <row r="2258" customFormat="false" ht="15" hidden="false" customHeight="false" outlineLevel="0" collapsed="false">
      <c r="L2258" s="37"/>
      <c r="M2258" s="37"/>
      <c r="N2258" s="37"/>
      <c r="O2258" s="37"/>
      <c r="P2258" s="37"/>
      <c r="Q2258" s="37"/>
      <c r="R2258" s="37"/>
      <c r="S2258" s="37"/>
      <c r="T2258" s="37"/>
      <c r="U2258" s="81"/>
      <c r="V2258" s="37"/>
      <c r="W2258" s="37"/>
      <c r="X2258" s="37"/>
      <c r="Y2258" s="37"/>
      <c r="Z2258" s="37"/>
      <c r="AA2258" s="82"/>
      <c r="AB2258" s="87"/>
      <c r="AC2258" s="37"/>
      <c r="AD2258" s="37"/>
      <c r="AE2258" s="88"/>
      <c r="AF2258" s="87"/>
    </row>
    <row r="2259" customFormat="false" ht="15" hidden="false" customHeight="false" outlineLevel="0" collapsed="false">
      <c r="L2259" s="37"/>
      <c r="M2259" s="37"/>
      <c r="N2259" s="37"/>
      <c r="O2259" s="37"/>
      <c r="P2259" s="37"/>
      <c r="Q2259" s="37"/>
      <c r="R2259" s="37"/>
      <c r="S2259" s="37"/>
      <c r="T2259" s="37"/>
      <c r="U2259" s="81"/>
      <c r="V2259" s="37"/>
      <c r="W2259" s="37"/>
      <c r="X2259" s="37"/>
      <c r="Y2259" s="37"/>
      <c r="Z2259" s="37"/>
      <c r="AA2259" s="82"/>
      <c r="AB2259" s="87"/>
      <c r="AC2259" s="37"/>
      <c r="AD2259" s="37"/>
      <c r="AE2259" s="88"/>
      <c r="AF2259" s="87"/>
    </row>
    <row r="2260" customFormat="false" ht="15" hidden="false" customHeight="false" outlineLevel="0" collapsed="false">
      <c r="L2260" s="37"/>
      <c r="M2260" s="37"/>
      <c r="N2260" s="37"/>
      <c r="O2260" s="37"/>
      <c r="P2260" s="37"/>
      <c r="Q2260" s="37"/>
      <c r="R2260" s="37"/>
      <c r="S2260" s="37"/>
      <c r="T2260" s="37"/>
      <c r="U2260" s="81"/>
      <c r="V2260" s="37"/>
      <c r="W2260" s="37"/>
      <c r="X2260" s="37"/>
      <c r="Y2260" s="37"/>
      <c r="Z2260" s="37"/>
      <c r="AA2260" s="82"/>
      <c r="AB2260" s="87"/>
      <c r="AC2260" s="37"/>
      <c r="AD2260" s="37"/>
      <c r="AE2260" s="88"/>
      <c r="AF2260" s="87"/>
    </row>
    <row r="2261" customFormat="false" ht="15" hidden="false" customHeight="false" outlineLevel="0" collapsed="false">
      <c r="L2261" s="37"/>
      <c r="M2261" s="37"/>
      <c r="N2261" s="37"/>
      <c r="O2261" s="37"/>
      <c r="P2261" s="37"/>
      <c r="Q2261" s="37"/>
      <c r="R2261" s="37"/>
      <c r="S2261" s="37"/>
      <c r="T2261" s="37"/>
      <c r="U2261" s="81"/>
      <c r="V2261" s="37"/>
      <c r="W2261" s="37"/>
      <c r="X2261" s="37"/>
      <c r="Y2261" s="37"/>
      <c r="Z2261" s="37"/>
      <c r="AA2261" s="82"/>
      <c r="AB2261" s="87"/>
      <c r="AC2261" s="37"/>
      <c r="AD2261" s="37"/>
      <c r="AE2261" s="88"/>
      <c r="AF2261" s="87"/>
    </row>
    <row r="2262" customFormat="false" ht="15" hidden="false" customHeight="false" outlineLevel="0" collapsed="false">
      <c r="L2262" s="37"/>
      <c r="M2262" s="37"/>
      <c r="N2262" s="37"/>
      <c r="O2262" s="37"/>
      <c r="P2262" s="37"/>
      <c r="Q2262" s="37"/>
      <c r="R2262" s="37"/>
      <c r="S2262" s="37"/>
      <c r="T2262" s="37"/>
      <c r="U2262" s="81"/>
      <c r="V2262" s="37"/>
      <c r="W2262" s="37"/>
      <c r="X2262" s="37"/>
      <c r="Y2262" s="37"/>
      <c r="Z2262" s="37"/>
      <c r="AA2262" s="82"/>
      <c r="AB2262" s="87"/>
      <c r="AC2262" s="37"/>
      <c r="AD2262" s="37"/>
      <c r="AE2262" s="88"/>
      <c r="AF2262" s="87"/>
    </row>
    <row r="2263" customFormat="false" ht="15" hidden="false" customHeight="false" outlineLevel="0" collapsed="false">
      <c r="L2263" s="37"/>
      <c r="M2263" s="37"/>
      <c r="N2263" s="37"/>
      <c r="O2263" s="37"/>
      <c r="P2263" s="37"/>
      <c r="Q2263" s="37"/>
      <c r="R2263" s="37"/>
      <c r="S2263" s="37"/>
      <c r="T2263" s="37"/>
      <c r="U2263" s="81"/>
      <c r="V2263" s="37"/>
      <c r="W2263" s="37"/>
      <c r="X2263" s="37"/>
      <c r="Y2263" s="37"/>
      <c r="Z2263" s="37"/>
      <c r="AA2263" s="82"/>
      <c r="AB2263" s="87"/>
      <c r="AC2263" s="37"/>
      <c r="AD2263" s="37"/>
      <c r="AE2263" s="88"/>
      <c r="AF2263" s="87"/>
    </row>
    <row r="2264" customFormat="false" ht="15" hidden="false" customHeight="false" outlineLevel="0" collapsed="false">
      <c r="L2264" s="37"/>
      <c r="M2264" s="37"/>
      <c r="N2264" s="37"/>
      <c r="O2264" s="37"/>
      <c r="P2264" s="37"/>
      <c r="Q2264" s="37"/>
      <c r="R2264" s="37"/>
      <c r="S2264" s="37"/>
      <c r="T2264" s="37"/>
      <c r="U2264" s="81"/>
      <c r="V2264" s="37"/>
      <c r="W2264" s="37"/>
      <c r="X2264" s="37"/>
      <c r="Y2264" s="37"/>
      <c r="Z2264" s="37"/>
      <c r="AA2264" s="82"/>
      <c r="AB2264" s="87"/>
      <c r="AC2264" s="37"/>
      <c r="AD2264" s="37"/>
      <c r="AE2264" s="88"/>
      <c r="AF2264" s="87"/>
    </row>
    <row r="2265" customFormat="false" ht="15" hidden="false" customHeight="false" outlineLevel="0" collapsed="false">
      <c r="L2265" s="37"/>
      <c r="M2265" s="37"/>
      <c r="N2265" s="37"/>
      <c r="O2265" s="37"/>
      <c r="P2265" s="37"/>
      <c r="Q2265" s="37"/>
      <c r="R2265" s="37"/>
      <c r="S2265" s="37"/>
      <c r="T2265" s="37"/>
      <c r="U2265" s="81"/>
      <c r="V2265" s="37"/>
      <c r="W2265" s="37"/>
      <c r="X2265" s="37"/>
      <c r="Y2265" s="37"/>
      <c r="Z2265" s="37"/>
      <c r="AA2265" s="82"/>
      <c r="AB2265" s="87"/>
      <c r="AC2265" s="37"/>
      <c r="AD2265" s="37"/>
      <c r="AE2265" s="88"/>
      <c r="AF2265" s="87"/>
    </row>
    <row r="2266" customFormat="false" ht="15" hidden="false" customHeight="false" outlineLevel="0" collapsed="false">
      <c r="L2266" s="37"/>
      <c r="M2266" s="37"/>
      <c r="N2266" s="37"/>
      <c r="O2266" s="37"/>
      <c r="P2266" s="37"/>
      <c r="Q2266" s="37"/>
      <c r="R2266" s="37"/>
      <c r="S2266" s="37"/>
      <c r="T2266" s="37"/>
      <c r="U2266" s="81"/>
      <c r="V2266" s="37"/>
      <c r="W2266" s="37"/>
      <c r="X2266" s="37"/>
      <c r="Y2266" s="37"/>
      <c r="Z2266" s="37"/>
      <c r="AA2266" s="82"/>
      <c r="AB2266" s="87"/>
      <c r="AC2266" s="37"/>
      <c r="AD2266" s="37"/>
      <c r="AE2266" s="88"/>
      <c r="AF2266" s="87"/>
    </row>
    <row r="2267" customFormat="false" ht="15" hidden="false" customHeight="false" outlineLevel="0" collapsed="false">
      <c r="L2267" s="37"/>
      <c r="M2267" s="37"/>
      <c r="N2267" s="37"/>
      <c r="O2267" s="37"/>
      <c r="P2267" s="37"/>
      <c r="Q2267" s="37"/>
      <c r="R2267" s="37"/>
      <c r="S2267" s="37"/>
      <c r="T2267" s="37"/>
      <c r="U2267" s="81"/>
      <c r="V2267" s="37"/>
      <c r="W2267" s="37"/>
      <c r="X2267" s="37"/>
      <c r="Y2267" s="37"/>
      <c r="Z2267" s="37"/>
      <c r="AA2267" s="82"/>
      <c r="AB2267" s="87"/>
      <c r="AC2267" s="37"/>
      <c r="AD2267" s="37"/>
      <c r="AE2267" s="88"/>
      <c r="AF2267" s="87"/>
    </row>
    <row r="2268" customFormat="false" ht="15" hidden="false" customHeight="false" outlineLevel="0" collapsed="false">
      <c r="L2268" s="37"/>
      <c r="M2268" s="37"/>
      <c r="N2268" s="37"/>
      <c r="O2268" s="37"/>
      <c r="P2268" s="37"/>
      <c r="Q2268" s="37"/>
      <c r="R2268" s="37"/>
      <c r="S2268" s="37"/>
      <c r="T2268" s="37"/>
      <c r="U2268" s="81"/>
      <c r="V2268" s="37"/>
      <c r="W2268" s="37"/>
      <c r="X2268" s="37"/>
      <c r="Y2268" s="37"/>
      <c r="Z2268" s="37"/>
      <c r="AA2268" s="82"/>
      <c r="AB2268" s="87"/>
      <c r="AC2268" s="37"/>
      <c r="AD2268" s="37"/>
      <c r="AE2268" s="88"/>
      <c r="AF2268" s="87"/>
    </row>
    <row r="2269" customFormat="false" ht="15" hidden="false" customHeight="false" outlineLevel="0" collapsed="false">
      <c r="L2269" s="37"/>
      <c r="M2269" s="37"/>
      <c r="N2269" s="37"/>
      <c r="O2269" s="37"/>
      <c r="P2269" s="37"/>
      <c r="Q2269" s="37"/>
      <c r="R2269" s="37"/>
      <c r="S2269" s="37"/>
      <c r="T2269" s="37"/>
      <c r="U2269" s="81"/>
      <c r="V2269" s="37"/>
      <c r="W2269" s="37"/>
      <c r="X2269" s="37"/>
      <c r="Y2269" s="37"/>
      <c r="Z2269" s="37"/>
      <c r="AA2269" s="82"/>
      <c r="AB2269" s="87"/>
      <c r="AC2269" s="37"/>
      <c r="AD2269" s="37"/>
      <c r="AE2269" s="88"/>
      <c r="AF2269" s="87"/>
    </row>
    <row r="2270" customFormat="false" ht="15" hidden="false" customHeight="false" outlineLevel="0" collapsed="false">
      <c r="L2270" s="37"/>
      <c r="M2270" s="37"/>
      <c r="N2270" s="37"/>
      <c r="O2270" s="37"/>
      <c r="P2270" s="37"/>
      <c r="Q2270" s="37"/>
      <c r="R2270" s="37"/>
      <c r="S2270" s="37"/>
      <c r="T2270" s="37"/>
      <c r="U2270" s="81"/>
      <c r="V2270" s="37"/>
      <c r="W2270" s="37"/>
      <c r="X2270" s="37"/>
      <c r="Y2270" s="37"/>
      <c r="Z2270" s="37"/>
      <c r="AA2270" s="82"/>
      <c r="AB2270" s="87"/>
      <c r="AC2270" s="37"/>
      <c r="AD2270" s="37"/>
      <c r="AE2270" s="88"/>
      <c r="AF2270" s="87"/>
    </row>
    <row r="2271" customFormat="false" ht="15" hidden="false" customHeight="false" outlineLevel="0" collapsed="false">
      <c r="L2271" s="37"/>
      <c r="M2271" s="37"/>
      <c r="N2271" s="37"/>
      <c r="O2271" s="37"/>
      <c r="P2271" s="37"/>
      <c r="Q2271" s="37"/>
      <c r="R2271" s="37"/>
      <c r="S2271" s="37"/>
      <c r="T2271" s="37"/>
      <c r="U2271" s="81"/>
      <c r="V2271" s="37"/>
      <c r="W2271" s="37"/>
      <c r="X2271" s="37"/>
      <c r="Y2271" s="37"/>
      <c r="Z2271" s="37"/>
      <c r="AA2271" s="82"/>
      <c r="AB2271" s="87"/>
      <c r="AC2271" s="37"/>
      <c r="AD2271" s="37"/>
      <c r="AE2271" s="88"/>
      <c r="AF2271" s="87"/>
    </row>
    <row r="2272" customFormat="false" ht="15" hidden="false" customHeight="false" outlineLevel="0" collapsed="false">
      <c r="L2272" s="37"/>
      <c r="M2272" s="37"/>
      <c r="N2272" s="37"/>
      <c r="O2272" s="37"/>
      <c r="P2272" s="37"/>
      <c r="Q2272" s="37"/>
      <c r="R2272" s="37"/>
      <c r="S2272" s="37"/>
      <c r="T2272" s="37"/>
      <c r="U2272" s="81"/>
      <c r="V2272" s="37"/>
      <c r="W2272" s="37"/>
      <c r="X2272" s="37"/>
      <c r="Y2272" s="37"/>
      <c r="Z2272" s="37"/>
      <c r="AA2272" s="82"/>
      <c r="AB2272" s="87"/>
      <c r="AC2272" s="37"/>
      <c r="AD2272" s="37"/>
      <c r="AE2272" s="88"/>
      <c r="AF2272" s="87"/>
    </row>
    <row r="2273" customFormat="false" ht="15" hidden="false" customHeight="false" outlineLevel="0" collapsed="false">
      <c r="L2273" s="37"/>
      <c r="M2273" s="37"/>
      <c r="N2273" s="37"/>
      <c r="O2273" s="37"/>
      <c r="P2273" s="37"/>
      <c r="Q2273" s="37"/>
      <c r="R2273" s="37"/>
      <c r="S2273" s="37"/>
      <c r="T2273" s="37"/>
      <c r="U2273" s="81"/>
      <c r="V2273" s="37"/>
      <c r="W2273" s="37"/>
      <c r="X2273" s="37"/>
      <c r="Y2273" s="37"/>
      <c r="Z2273" s="37"/>
      <c r="AA2273" s="82"/>
      <c r="AB2273" s="87"/>
      <c r="AC2273" s="37"/>
      <c r="AD2273" s="37"/>
      <c r="AE2273" s="88"/>
      <c r="AF2273" s="87"/>
    </row>
    <row r="2274" customFormat="false" ht="15" hidden="false" customHeight="false" outlineLevel="0" collapsed="false">
      <c r="L2274" s="37"/>
      <c r="M2274" s="37"/>
      <c r="N2274" s="37"/>
      <c r="O2274" s="37"/>
      <c r="P2274" s="37"/>
      <c r="Q2274" s="37"/>
      <c r="R2274" s="37"/>
      <c r="S2274" s="37"/>
      <c r="T2274" s="37"/>
      <c r="U2274" s="81"/>
      <c r="V2274" s="37"/>
      <c r="W2274" s="37"/>
      <c r="X2274" s="37"/>
      <c r="Y2274" s="37"/>
      <c r="Z2274" s="37"/>
      <c r="AA2274" s="82"/>
      <c r="AB2274" s="87"/>
      <c r="AC2274" s="37"/>
      <c r="AD2274" s="37"/>
      <c r="AE2274" s="88"/>
      <c r="AF2274" s="87"/>
    </row>
    <row r="2275" customFormat="false" ht="15" hidden="false" customHeight="false" outlineLevel="0" collapsed="false">
      <c r="L2275" s="37"/>
      <c r="M2275" s="37"/>
      <c r="N2275" s="37"/>
      <c r="O2275" s="37"/>
      <c r="P2275" s="37"/>
      <c r="Q2275" s="37"/>
      <c r="R2275" s="37"/>
      <c r="S2275" s="37"/>
      <c r="T2275" s="37"/>
      <c r="U2275" s="81"/>
      <c r="V2275" s="37"/>
      <c r="W2275" s="37"/>
      <c r="X2275" s="37"/>
      <c r="Y2275" s="37"/>
      <c r="Z2275" s="37"/>
      <c r="AA2275" s="82"/>
      <c r="AB2275" s="87"/>
      <c r="AC2275" s="37"/>
      <c r="AD2275" s="37"/>
      <c r="AE2275" s="88"/>
      <c r="AF2275" s="87"/>
    </row>
    <row r="2276" customFormat="false" ht="15" hidden="false" customHeight="false" outlineLevel="0" collapsed="false">
      <c r="L2276" s="37"/>
      <c r="M2276" s="37"/>
      <c r="N2276" s="37"/>
      <c r="O2276" s="37"/>
      <c r="P2276" s="37"/>
      <c r="Q2276" s="37"/>
      <c r="R2276" s="37"/>
      <c r="S2276" s="37"/>
      <c r="T2276" s="37"/>
      <c r="U2276" s="81"/>
      <c r="V2276" s="37"/>
      <c r="W2276" s="37"/>
      <c r="X2276" s="37"/>
      <c r="Y2276" s="37"/>
      <c r="Z2276" s="37"/>
      <c r="AA2276" s="82"/>
      <c r="AB2276" s="87"/>
      <c r="AC2276" s="37"/>
      <c r="AD2276" s="37"/>
      <c r="AE2276" s="88"/>
      <c r="AF2276" s="87"/>
    </row>
    <row r="2277" customFormat="false" ht="15" hidden="false" customHeight="false" outlineLevel="0" collapsed="false">
      <c r="L2277" s="37"/>
      <c r="M2277" s="37"/>
      <c r="N2277" s="37"/>
      <c r="O2277" s="37"/>
      <c r="P2277" s="37"/>
      <c r="Q2277" s="37"/>
      <c r="R2277" s="37"/>
      <c r="S2277" s="37"/>
      <c r="T2277" s="37"/>
      <c r="U2277" s="81"/>
      <c r="V2277" s="37"/>
      <c r="W2277" s="37"/>
      <c r="X2277" s="37"/>
      <c r="Y2277" s="37"/>
      <c r="Z2277" s="37"/>
      <c r="AA2277" s="82"/>
      <c r="AB2277" s="87"/>
      <c r="AC2277" s="37"/>
      <c r="AD2277" s="37"/>
      <c r="AE2277" s="88"/>
      <c r="AF2277" s="87"/>
    </row>
    <row r="2278" customFormat="false" ht="15" hidden="false" customHeight="false" outlineLevel="0" collapsed="false">
      <c r="L2278" s="37"/>
      <c r="M2278" s="37"/>
      <c r="N2278" s="37"/>
      <c r="O2278" s="37"/>
      <c r="P2278" s="37"/>
      <c r="Q2278" s="37"/>
      <c r="R2278" s="37"/>
      <c r="S2278" s="37"/>
      <c r="T2278" s="37"/>
      <c r="U2278" s="81"/>
      <c r="V2278" s="37"/>
      <c r="W2278" s="37"/>
      <c r="X2278" s="37"/>
      <c r="Y2278" s="37"/>
      <c r="Z2278" s="37"/>
      <c r="AA2278" s="82"/>
      <c r="AB2278" s="87"/>
      <c r="AC2278" s="37"/>
      <c r="AD2278" s="37"/>
      <c r="AE2278" s="88"/>
      <c r="AF2278" s="87"/>
    </row>
    <row r="2279" customFormat="false" ht="15" hidden="false" customHeight="false" outlineLevel="0" collapsed="false">
      <c r="L2279" s="37"/>
      <c r="M2279" s="37"/>
      <c r="N2279" s="37"/>
      <c r="O2279" s="37"/>
      <c r="P2279" s="37"/>
      <c r="Q2279" s="37"/>
      <c r="R2279" s="37"/>
      <c r="S2279" s="37"/>
      <c r="T2279" s="37"/>
      <c r="U2279" s="81"/>
      <c r="V2279" s="37"/>
      <c r="W2279" s="37"/>
      <c r="X2279" s="37"/>
      <c r="Y2279" s="37"/>
      <c r="Z2279" s="37"/>
      <c r="AA2279" s="82"/>
      <c r="AB2279" s="87"/>
      <c r="AC2279" s="37"/>
      <c r="AD2279" s="37"/>
      <c r="AE2279" s="88"/>
      <c r="AF2279" s="87"/>
    </row>
    <row r="2280" customFormat="false" ht="15" hidden="false" customHeight="false" outlineLevel="0" collapsed="false">
      <c r="L2280" s="37"/>
      <c r="M2280" s="37"/>
      <c r="N2280" s="37"/>
      <c r="O2280" s="37"/>
      <c r="P2280" s="37"/>
      <c r="Q2280" s="37"/>
      <c r="R2280" s="37"/>
      <c r="S2280" s="37"/>
      <c r="T2280" s="37"/>
      <c r="U2280" s="81"/>
      <c r="V2280" s="37"/>
      <c r="W2280" s="37"/>
      <c r="X2280" s="37"/>
      <c r="Y2280" s="37"/>
      <c r="Z2280" s="37"/>
      <c r="AA2280" s="82"/>
      <c r="AB2280" s="87"/>
      <c r="AC2280" s="37"/>
      <c r="AD2280" s="37"/>
      <c r="AE2280" s="88"/>
      <c r="AF2280" s="87"/>
    </row>
    <row r="2281" customFormat="false" ht="15" hidden="false" customHeight="false" outlineLevel="0" collapsed="false">
      <c r="L2281" s="37"/>
      <c r="M2281" s="37"/>
      <c r="N2281" s="37"/>
      <c r="O2281" s="37"/>
      <c r="P2281" s="37"/>
      <c r="Q2281" s="37"/>
      <c r="R2281" s="37"/>
      <c r="S2281" s="37"/>
      <c r="T2281" s="37"/>
      <c r="U2281" s="81"/>
      <c r="V2281" s="37"/>
      <c r="W2281" s="37"/>
      <c r="X2281" s="37"/>
      <c r="Y2281" s="37"/>
      <c r="Z2281" s="37"/>
      <c r="AA2281" s="82"/>
      <c r="AB2281" s="87"/>
      <c r="AC2281" s="37"/>
      <c r="AD2281" s="37"/>
      <c r="AE2281" s="88"/>
      <c r="AF2281" s="87"/>
    </row>
    <row r="2282" customFormat="false" ht="15" hidden="false" customHeight="false" outlineLevel="0" collapsed="false">
      <c r="L2282" s="37"/>
      <c r="M2282" s="37"/>
      <c r="N2282" s="37"/>
      <c r="O2282" s="37"/>
      <c r="P2282" s="37"/>
      <c r="Q2282" s="37"/>
      <c r="R2282" s="37"/>
      <c r="S2282" s="37"/>
      <c r="T2282" s="37"/>
      <c r="U2282" s="81"/>
      <c r="V2282" s="37"/>
      <c r="W2282" s="37"/>
      <c r="X2282" s="37"/>
      <c r="Y2282" s="37"/>
      <c r="Z2282" s="37"/>
      <c r="AA2282" s="82"/>
      <c r="AB2282" s="87"/>
      <c r="AC2282" s="37"/>
      <c r="AD2282" s="37"/>
      <c r="AE2282" s="88"/>
      <c r="AF2282" s="87"/>
    </row>
    <row r="2283" customFormat="false" ht="15" hidden="false" customHeight="false" outlineLevel="0" collapsed="false">
      <c r="L2283" s="37"/>
      <c r="M2283" s="37"/>
      <c r="N2283" s="37"/>
      <c r="O2283" s="37"/>
      <c r="P2283" s="37"/>
      <c r="Q2283" s="37"/>
      <c r="R2283" s="37"/>
      <c r="S2283" s="37"/>
      <c r="T2283" s="37"/>
      <c r="U2283" s="81"/>
      <c r="V2283" s="37"/>
      <c r="W2283" s="37"/>
      <c r="X2283" s="37"/>
      <c r="Y2283" s="37"/>
      <c r="Z2283" s="37"/>
      <c r="AA2283" s="82"/>
      <c r="AB2283" s="87"/>
      <c r="AC2283" s="37"/>
      <c r="AD2283" s="37"/>
      <c r="AE2283" s="88"/>
      <c r="AF2283" s="87"/>
    </row>
    <row r="2284" customFormat="false" ht="15" hidden="false" customHeight="false" outlineLevel="0" collapsed="false">
      <c r="L2284" s="37"/>
      <c r="M2284" s="37"/>
      <c r="N2284" s="37"/>
      <c r="O2284" s="37"/>
      <c r="P2284" s="37"/>
      <c r="Q2284" s="37"/>
      <c r="R2284" s="37"/>
      <c r="S2284" s="37"/>
      <c r="T2284" s="37"/>
      <c r="U2284" s="81"/>
      <c r="V2284" s="37"/>
      <c r="W2284" s="37"/>
      <c r="X2284" s="37"/>
      <c r="Y2284" s="37"/>
      <c r="Z2284" s="37"/>
      <c r="AA2284" s="82"/>
      <c r="AB2284" s="87"/>
      <c r="AC2284" s="37"/>
      <c r="AD2284" s="37"/>
      <c r="AE2284" s="88"/>
      <c r="AF2284" s="87"/>
    </row>
    <row r="2285" customFormat="false" ht="15" hidden="false" customHeight="false" outlineLevel="0" collapsed="false">
      <c r="L2285" s="37"/>
      <c r="M2285" s="37"/>
      <c r="N2285" s="37"/>
      <c r="O2285" s="37"/>
      <c r="P2285" s="37"/>
      <c r="Q2285" s="37"/>
      <c r="R2285" s="37"/>
      <c r="S2285" s="37"/>
      <c r="T2285" s="37"/>
      <c r="U2285" s="81"/>
      <c r="V2285" s="37"/>
      <c r="W2285" s="37"/>
      <c r="X2285" s="37"/>
      <c r="Y2285" s="37"/>
      <c r="Z2285" s="37"/>
      <c r="AA2285" s="82"/>
      <c r="AB2285" s="87"/>
      <c r="AC2285" s="37"/>
      <c r="AD2285" s="37"/>
      <c r="AE2285" s="88"/>
      <c r="AF2285" s="87"/>
    </row>
    <row r="2286" customFormat="false" ht="15" hidden="false" customHeight="false" outlineLevel="0" collapsed="false">
      <c r="L2286" s="37"/>
      <c r="M2286" s="37"/>
      <c r="N2286" s="37"/>
      <c r="O2286" s="37"/>
      <c r="P2286" s="37"/>
      <c r="Q2286" s="37"/>
      <c r="R2286" s="37"/>
      <c r="S2286" s="37"/>
      <c r="T2286" s="37"/>
      <c r="U2286" s="81"/>
      <c r="V2286" s="37"/>
      <c r="W2286" s="37"/>
      <c r="X2286" s="37"/>
      <c r="Y2286" s="37"/>
      <c r="Z2286" s="37"/>
      <c r="AA2286" s="82"/>
      <c r="AB2286" s="87"/>
      <c r="AC2286" s="37"/>
      <c r="AD2286" s="37"/>
      <c r="AE2286" s="88"/>
      <c r="AF2286" s="87"/>
    </row>
    <row r="2287" customFormat="false" ht="15" hidden="false" customHeight="false" outlineLevel="0" collapsed="false">
      <c r="L2287" s="37"/>
      <c r="M2287" s="37"/>
      <c r="N2287" s="37"/>
      <c r="O2287" s="37"/>
      <c r="P2287" s="37"/>
      <c r="Q2287" s="37"/>
      <c r="R2287" s="37"/>
      <c r="S2287" s="37"/>
      <c r="T2287" s="37"/>
      <c r="U2287" s="81"/>
      <c r="V2287" s="37"/>
      <c r="W2287" s="37"/>
      <c r="X2287" s="37"/>
      <c r="Y2287" s="37"/>
      <c r="Z2287" s="37"/>
      <c r="AA2287" s="82"/>
      <c r="AB2287" s="87"/>
      <c r="AC2287" s="37"/>
      <c r="AD2287" s="37"/>
      <c r="AE2287" s="88"/>
      <c r="AF2287" s="87"/>
    </row>
    <row r="2288" customFormat="false" ht="15" hidden="false" customHeight="false" outlineLevel="0" collapsed="false">
      <c r="L2288" s="37"/>
      <c r="M2288" s="37"/>
      <c r="N2288" s="37"/>
      <c r="O2288" s="37"/>
      <c r="P2288" s="37"/>
      <c r="Q2288" s="37"/>
      <c r="R2288" s="37"/>
      <c r="S2288" s="37"/>
      <c r="T2288" s="37"/>
      <c r="U2288" s="81"/>
      <c r="V2288" s="37"/>
      <c r="W2288" s="37"/>
      <c r="X2288" s="37"/>
      <c r="Y2288" s="37"/>
      <c r="Z2288" s="37"/>
      <c r="AA2288" s="82"/>
      <c r="AB2288" s="87"/>
      <c r="AC2288" s="37"/>
      <c r="AD2288" s="37"/>
      <c r="AE2288" s="88"/>
      <c r="AF2288" s="87"/>
    </row>
    <row r="2289" customFormat="false" ht="15" hidden="false" customHeight="false" outlineLevel="0" collapsed="false">
      <c r="L2289" s="37"/>
      <c r="M2289" s="37"/>
      <c r="N2289" s="37"/>
      <c r="O2289" s="37"/>
      <c r="P2289" s="37"/>
      <c r="Q2289" s="37"/>
      <c r="R2289" s="37"/>
      <c r="S2289" s="37"/>
      <c r="T2289" s="37"/>
      <c r="U2289" s="81"/>
      <c r="V2289" s="37"/>
      <c r="W2289" s="37"/>
      <c r="X2289" s="37"/>
      <c r="Y2289" s="37"/>
      <c r="Z2289" s="37"/>
      <c r="AA2289" s="82"/>
      <c r="AB2289" s="87"/>
      <c r="AC2289" s="37"/>
      <c r="AD2289" s="37"/>
      <c r="AE2289" s="88"/>
      <c r="AF2289" s="87"/>
    </row>
    <row r="2290" customFormat="false" ht="15" hidden="false" customHeight="false" outlineLevel="0" collapsed="false">
      <c r="L2290" s="37"/>
      <c r="M2290" s="37"/>
      <c r="N2290" s="37"/>
      <c r="O2290" s="37"/>
      <c r="P2290" s="37"/>
      <c r="Q2290" s="37"/>
      <c r="R2290" s="37"/>
      <c r="S2290" s="37"/>
      <c r="T2290" s="37"/>
      <c r="U2290" s="81"/>
      <c r="V2290" s="37"/>
      <c r="W2290" s="37"/>
      <c r="X2290" s="37"/>
      <c r="Y2290" s="37"/>
      <c r="Z2290" s="37"/>
      <c r="AA2290" s="82"/>
      <c r="AB2290" s="87"/>
      <c r="AC2290" s="37"/>
      <c r="AD2290" s="37"/>
      <c r="AE2290" s="88"/>
      <c r="AF2290" s="87"/>
    </row>
    <row r="2291" customFormat="false" ht="15" hidden="false" customHeight="false" outlineLevel="0" collapsed="false">
      <c r="L2291" s="37"/>
      <c r="M2291" s="37"/>
      <c r="N2291" s="37"/>
      <c r="O2291" s="37"/>
      <c r="P2291" s="37"/>
      <c r="Q2291" s="37"/>
      <c r="R2291" s="37"/>
      <c r="S2291" s="37"/>
      <c r="T2291" s="37"/>
      <c r="U2291" s="81"/>
      <c r="V2291" s="37"/>
      <c r="W2291" s="37"/>
      <c r="X2291" s="37"/>
      <c r="Y2291" s="37"/>
      <c r="Z2291" s="37"/>
      <c r="AA2291" s="82"/>
      <c r="AB2291" s="87"/>
      <c r="AC2291" s="37"/>
      <c r="AD2291" s="37"/>
      <c r="AE2291" s="88"/>
      <c r="AF2291" s="87"/>
    </row>
    <row r="2292" customFormat="false" ht="15" hidden="false" customHeight="false" outlineLevel="0" collapsed="false">
      <c r="L2292" s="37"/>
      <c r="M2292" s="37"/>
      <c r="N2292" s="37"/>
      <c r="O2292" s="37"/>
      <c r="P2292" s="37"/>
      <c r="Q2292" s="37"/>
      <c r="R2292" s="37"/>
      <c r="S2292" s="37"/>
      <c r="T2292" s="37"/>
      <c r="U2292" s="81"/>
      <c r="V2292" s="37"/>
      <c r="W2292" s="37"/>
      <c r="X2292" s="37"/>
      <c r="Y2292" s="37"/>
      <c r="Z2292" s="37"/>
      <c r="AA2292" s="82"/>
      <c r="AB2292" s="87"/>
      <c r="AC2292" s="37"/>
      <c r="AD2292" s="37"/>
      <c r="AE2292" s="88"/>
      <c r="AF2292" s="87"/>
    </row>
    <row r="2293" customFormat="false" ht="15" hidden="false" customHeight="false" outlineLevel="0" collapsed="false">
      <c r="L2293" s="37"/>
      <c r="M2293" s="37"/>
      <c r="N2293" s="37"/>
      <c r="O2293" s="37"/>
      <c r="P2293" s="37"/>
      <c r="Q2293" s="37"/>
      <c r="R2293" s="37"/>
      <c r="S2293" s="37"/>
      <c r="T2293" s="37"/>
      <c r="U2293" s="81"/>
      <c r="V2293" s="37"/>
      <c r="W2293" s="37"/>
      <c r="X2293" s="37"/>
      <c r="Y2293" s="37"/>
      <c r="Z2293" s="37"/>
      <c r="AA2293" s="82"/>
      <c r="AB2293" s="87"/>
      <c r="AC2293" s="37"/>
      <c r="AD2293" s="37"/>
      <c r="AE2293" s="88"/>
      <c r="AF2293" s="87"/>
    </row>
    <row r="2294" customFormat="false" ht="15" hidden="false" customHeight="false" outlineLevel="0" collapsed="false">
      <c r="L2294" s="37"/>
      <c r="M2294" s="37"/>
      <c r="N2294" s="37"/>
      <c r="O2294" s="37"/>
      <c r="P2294" s="37"/>
      <c r="Q2294" s="37"/>
      <c r="R2294" s="37"/>
      <c r="S2294" s="37"/>
      <c r="T2294" s="37"/>
      <c r="U2294" s="81"/>
      <c r="V2294" s="37"/>
      <c r="W2294" s="37"/>
      <c r="X2294" s="37"/>
      <c r="Y2294" s="37"/>
      <c r="Z2294" s="37"/>
      <c r="AA2294" s="82"/>
      <c r="AB2294" s="87"/>
      <c r="AC2294" s="37"/>
      <c r="AD2294" s="37"/>
      <c r="AE2294" s="88"/>
      <c r="AF2294" s="87"/>
    </row>
    <row r="2295" customFormat="false" ht="15" hidden="false" customHeight="false" outlineLevel="0" collapsed="false">
      <c r="L2295" s="37"/>
      <c r="M2295" s="37"/>
      <c r="N2295" s="37"/>
      <c r="O2295" s="37"/>
      <c r="P2295" s="37"/>
      <c r="Q2295" s="37"/>
      <c r="R2295" s="37"/>
      <c r="S2295" s="37"/>
      <c r="T2295" s="37"/>
      <c r="U2295" s="81"/>
      <c r="V2295" s="37"/>
      <c r="W2295" s="37"/>
      <c r="X2295" s="37"/>
      <c r="Y2295" s="37"/>
      <c r="Z2295" s="37"/>
      <c r="AA2295" s="82"/>
      <c r="AB2295" s="87"/>
      <c r="AC2295" s="37"/>
      <c r="AD2295" s="37"/>
      <c r="AE2295" s="88"/>
      <c r="AF2295" s="87"/>
    </row>
    <row r="2296" customFormat="false" ht="15" hidden="false" customHeight="false" outlineLevel="0" collapsed="false">
      <c r="L2296" s="37"/>
      <c r="M2296" s="37"/>
      <c r="N2296" s="37"/>
      <c r="O2296" s="37"/>
      <c r="P2296" s="37"/>
      <c r="Q2296" s="37"/>
      <c r="R2296" s="37"/>
      <c r="S2296" s="37"/>
      <c r="T2296" s="37"/>
      <c r="U2296" s="81"/>
      <c r="V2296" s="37"/>
      <c r="W2296" s="37"/>
      <c r="X2296" s="37"/>
      <c r="Y2296" s="37"/>
      <c r="Z2296" s="37"/>
      <c r="AA2296" s="82"/>
      <c r="AB2296" s="87"/>
      <c r="AC2296" s="37"/>
      <c r="AD2296" s="37"/>
      <c r="AE2296" s="88"/>
      <c r="AF2296" s="87"/>
    </row>
    <row r="2297" customFormat="false" ht="15" hidden="false" customHeight="false" outlineLevel="0" collapsed="false">
      <c r="L2297" s="37"/>
      <c r="M2297" s="37"/>
      <c r="N2297" s="37"/>
      <c r="O2297" s="37"/>
      <c r="P2297" s="37"/>
      <c r="Q2297" s="37"/>
      <c r="R2297" s="37"/>
      <c r="S2297" s="37"/>
      <c r="T2297" s="37"/>
      <c r="U2297" s="81"/>
      <c r="V2297" s="37"/>
      <c r="W2297" s="37"/>
      <c r="X2297" s="37"/>
      <c r="Y2297" s="37"/>
      <c r="Z2297" s="37"/>
      <c r="AA2297" s="82"/>
      <c r="AB2297" s="87"/>
      <c r="AC2297" s="37"/>
      <c r="AD2297" s="37"/>
      <c r="AE2297" s="88"/>
      <c r="AF2297" s="87"/>
    </row>
    <row r="2298" customFormat="false" ht="15" hidden="false" customHeight="false" outlineLevel="0" collapsed="false">
      <c r="L2298" s="37"/>
      <c r="M2298" s="37"/>
      <c r="N2298" s="37"/>
      <c r="O2298" s="37"/>
      <c r="P2298" s="37"/>
      <c r="Q2298" s="37"/>
      <c r="R2298" s="37"/>
      <c r="S2298" s="37"/>
      <c r="T2298" s="37"/>
      <c r="U2298" s="81"/>
      <c r="V2298" s="37"/>
      <c r="W2298" s="37"/>
      <c r="X2298" s="37"/>
      <c r="Y2298" s="37"/>
      <c r="Z2298" s="37"/>
      <c r="AA2298" s="82"/>
      <c r="AB2298" s="87"/>
      <c r="AC2298" s="37"/>
      <c r="AD2298" s="37"/>
      <c r="AE2298" s="88"/>
      <c r="AF2298" s="87"/>
    </row>
    <row r="2299" customFormat="false" ht="15" hidden="false" customHeight="false" outlineLevel="0" collapsed="false">
      <c r="L2299" s="37"/>
      <c r="M2299" s="37"/>
      <c r="N2299" s="37"/>
      <c r="O2299" s="37"/>
      <c r="P2299" s="37"/>
      <c r="Q2299" s="37"/>
      <c r="R2299" s="37"/>
      <c r="S2299" s="37"/>
      <c r="T2299" s="37"/>
      <c r="U2299" s="81"/>
      <c r="V2299" s="37"/>
      <c r="W2299" s="37"/>
      <c r="X2299" s="37"/>
      <c r="Y2299" s="37"/>
      <c r="Z2299" s="37"/>
      <c r="AA2299" s="82"/>
      <c r="AB2299" s="87"/>
      <c r="AC2299" s="37"/>
      <c r="AD2299" s="37"/>
      <c r="AE2299" s="88"/>
      <c r="AF2299" s="87"/>
    </row>
    <row r="2300" customFormat="false" ht="15" hidden="false" customHeight="false" outlineLevel="0" collapsed="false">
      <c r="L2300" s="37"/>
      <c r="M2300" s="37"/>
      <c r="N2300" s="37"/>
      <c r="O2300" s="37"/>
      <c r="P2300" s="37"/>
      <c r="Q2300" s="37"/>
      <c r="R2300" s="37"/>
      <c r="S2300" s="37"/>
      <c r="T2300" s="37"/>
      <c r="U2300" s="81"/>
      <c r="V2300" s="37"/>
      <c r="W2300" s="37"/>
      <c r="X2300" s="37"/>
      <c r="Y2300" s="37"/>
      <c r="Z2300" s="37"/>
      <c r="AA2300" s="82"/>
      <c r="AB2300" s="87"/>
      <c r="AC2300" s="37"/>
      <c r="AD2300" s="37"/>
      <c r="AE2300" s="88"/>
      <c r="AF2300" s="87"/>
    </row>
    <row r="2301" customFormat="false" ht="15" hidden="false" customHeight="false" outlineLevel="0" collapsed="false">
      <c r="L2301" s="37"/>
      <c r="M2301" s="37"/>
      <c r="N2301" s="37"/>
      <c r="O2301" s="37"/>
      <c r="P2301" s="37"/>
      <c r="Q2301" s="37"/>
      <c r="R2301" s="37"/>
      <c r="S2301" s="37"/>
      <c r="T2301" s="37"/>
      <c r="U2301" s="81"/>
      <c r="V2301" s="37"/>
      <c r="W2301" s="37"/>
      <c r="X2301" s="37"/>
      <c r="Y2301" s="37"/>
      <c r="Z2301" s="37"/>
      <c r="AA2301" s="82"/>
      <c r="AB2301" s="87"/>
      <c r="AC2301" s="37"/>
      <c r="AD2301" s="37"/>
      <c r="AE2301" s="88"/>
      <c r="AF2301" s="87"/>
    </row>
    <row r="2302" customFormat="false" ht="15" hidden="false" customHeight="false" outlineLevel="0" collapsed="false">
      <c r="L2302" s="37"/>
      <c r="M2302" s="37"/>
      <c r="N2302" s="37"/>
      <c r="O2302" s="37"/>
      <c r="P2302" s="37"/>
      <c r="Q2302" s="37"/>
      <c r="R2302" s="37"/>
      <c r="S2302" s="37"/>
      <c r="T2302" s="37"/>
      <c r="U2302" s="81"/>
      <c r="V2302" s="37"/>
      <c r="W2302" s="37"/>
      <c r="X2302" s="37"/>
      <c r="Y2302" s="37"/>
      <c r="Z2302" s="37"/>
      <c r="AA2302" s="82"/>
      <c r="AB2302" s="87"/>
      <c r="AC2302" s="37"/>
      <c r="AD2302" s="37"/>
      <c r="AE2302" s="88"/>
      <c r="AF2302" s="87"/>
    </row>
    <row r="2303" customFormat="false" ht="15" hidden="false" customHeight="false" outlineLevel="0" collapsed="false">
      <c r="L2303" s="37"/>
      <c r="M2303" s="37"/>
      <c r="N2303" s="37"/>
      <c r="O2303" s="37"/>
      <c r="P2303" s="37"/>
      <c r="Q2303" s="37"/>
      <c r="R2303" s="37"/>
      <c r="S2303" s="37"/>
      <c r="T2303" s="37"/>
      <c r="U2303" s="81"/>
      <c r="V2303" s="37"/>
      <c r="W2303" s="37"/>
      <c r="X2303" s="37"/>
      <c r="Y2303" s="37"/>
      <c r="Z2303" s="37"/>
      <c r="AA2303" s="82"/>
      <c r="AB2303" s="87"/>
      <c r="AC2303" s="37"/>
      <c r="AD2303" s="37"/>
      <c r="AE2303" s="88"/>
      <c r="AF2303" s="87"/>
    </row>
    <row r="2304" customFormat="false" ht="15" hidden="false" customHeight="false" outlineLevel="0" collapsed="false">
      <c r="L2304" s="37"/>
      <c r="M2304" s="37"/>
      <c r="N2304" s="37"/>
      <c r="O2304" s="37"/>
      <c r="P2304" s="37"/>
      <c r="Q2304" s="37"/>
      <c r="R2304" s="37"/>
      <c r="S2304" s="37"/>
      <c r="T2304" s="37"/>
      <c r="U2304" s="81"/>
      <c r="V2304" s="37"/>
      <c r="W2304" s="37"/>
      <c r="X2304" s="37"/>
      <c r="Y2304" s="37"/>
      <c r="Z2304" s="37"/>
      <c r="AA2304" s="82"/>
      <c r="AB2304" s="87"/>
      <c r="AC2304" s="37"/>
      <c r="AD2304" s="37"/>
      <c r="AE2304" s="88"/>
      <c r="AF2304" s="87"/>
    </row>
    <row r="2305" customFormat="false" ht="15" hidden="false" customHeight="false" outlineLevel="0" collapsed="false">
      <c r="L2305" s="37"/>
      <c r="M2305" s="37"/>
      <c r="N2305" s="37"/>
      <c r="O2305" s="37"/>
      <c r="P2305" s="37"/>
      <c r="Q2305" s="37"/>
      <c r="R2305" s="37"/>
      <c r="S2305" s="37"/>
      <c r="T2305" s="37"/>
      <c r="U2305" s="81"/>
      <c r="V2305" s="37"/>
      <c r="W2305" s="37"/>
      <c r="X2305" s="37"/>
      <c r="Y2305" s="37"/>
      <c r="Z2305" s="37"/>
      <c r="AA2305" s="82"/>
      <c r="AB2305" s="87"/>
      <c r="AC2305" s="37"/>
      <c r="AD2305" s="37"/>
      <c r="AE2305" s="88"/>
      <c r="AF2305" s="87"/>
    </row>
    <row r="2306" customFormat="false" ht="15" hidden="false" customHeight="false" outlineLevel="0" collapsed="false">
      <c r="L2306" s="37"/>
      <c r="M2306" s="37"/>
      <c r="N2306" s="37"/>
      <c r="O2306" s="37"/>
      <c r="P2306" s="37"/>
      <c r="Q2306" s="37"/>
      <c r="R2306" s="37"/>
      <c r="S2306" s="37"/>
      <c r="T2306" s="37"/>
      <c r="U2306" s="81"/>
      <c r="V2306" s="37"/>
      <c r="W2306" s="37"/>
      <c r="X2306" s="37"/>
      <c r="Y2306" s="37"/>
      <c r="Z2306" s="37"/>
      <c r="AA2306" s="82"/>
      <c r="AB2306" s="87"/>
      <c r="AC2306" s="37"/>
      <c r="AD2306" s="37"/>
      <c r="AE2306" s="88"/>
      <c r="AF2306" s="87"/>
    </row>
    <row r="2307" customFormat="false" ht="15" hidden="false" customHeight="false" outlineLevel="0" collapsed="false">
      <c r="L2307" s="37"/>
      <c r="M2307" s="37"/>
      <c r="N2307" s="37"/>
      <c r="O2307" s="37"/>
      <c r="P2307" s="37"/>
      <c r="Q2307" s="37"/>
      <c r="R2307" s="37"/>
      <c r="S2307" s="37"/>
      <c r="T2307" s="37"/>
      <c r="U2307" s="81"/>
      <c r="V2307" s="37"/>
      <c r="W2307" s="37"/>
      <c r="X2307" s="37"/>
      <c r="Y2307" s="37"/>
      <c r="Z2307" s="37"/>
      <c r="AA2307" s="82"/>
      <c r="AB2307" s="87"/>
      <c r="AC2307" s="37"/>
      <c r="AD2307" s="37"/>
      <c r="AE2307" s="88"/>
      <c r="AF2307" s="87"/>
    </row>
    <row r="2308" customFormat="false" ht="15" hidden="false" customHeight="false" outlineLevel="0" collapsed="false">
      <c r="L2308" s="37"/>
      <c r="M2308" s="37"/>
      <c r="N2308" s="37"/>
      <c r="O2308" s="37"/>
      <c r="P2308" s="37"/>
      <c r="Q2308" s="37"/>
      <c r="R2308" s="37"/>
      <c r="S2308" s="37"/>
      <c r="T2308" s="37"/>
      <c r="U2308" s="81"/>
      <c r="V2308" s="37"/>
      <c r="W2308" s="37"/>
      <c r="X2308" s="37"/>
      <c r="Y2308" s="37"/>
      <c r="Z2308" s="37"/>
      <c r="AA2308" s="82"/>
      <c r="AB2308" s="87"/>
      <c r="AC2308" s="37"/>
      <c r="AD2308" s="37"/>
      <c r="AE2308" s="88"/>
      <c r="AF2308" s="87"/>
    </row>
    <row r="2309" customFormat="false" ht="15" hidden="false" customHeight="false" outlineLevel="0" collapsed="false">
      <c r="L2309" s="37"/>
      <c r="M2309" s="37"/>
      <c r="N2309" s="37"/>
      <c r="O2309" s="37"/>
      <c r="P2309" s="37"/>
      <c r="Q2309" s="37"/>
      <c r="R2309" s="37"/>
      <c r="S2309" s="37"/>
      <c r="T2309" s="37"/>
      <c r="U2309" s="81"/>
      <c r="V2309" s="37"/>
      <c r="W2309" s="37"/>
      <c r="X2309" s="37"/>
      <c r="Y2309" s="37"/>
      <c r="Z2309" s="37"/>
      <c r="AA2309" s="82"/>
      <c r="AB2309" s="87"/>
      <c r="AC2309" s="37"/>
      <c r="AD2309" s="37"/>
      <c r="AE2309" s="88"/>
      <c r="AF2309" s="87"/>
    </row>
    <row r="2310" customFormat="false" ht="15" hidden="false" customHeight="false" outlineLevel="0" collapsed="false">
      <c r="L2310" s="37"/>
      <c r="M2310" s="37"/>
      <c r="N2310" s="37"/>
      <c r="O2310" s="37"/>
      <c r="P2310" s="37"/>
      <c r="Q2310" s="37"/>
      <c r="R2310" s="37"/>
      <c r="S2310" s="37"/>
      <c r="T2310" s="37"/>
      <c r="U2310" s="81"/>
      <c r="V2310" s="37"/>
      <c r="W2310" s="37"/>
      <c r="X2310" s="37"/>
      <c r="Y2310" s="37"/>
      <c r="Z2310" s="37"/>
      <c r="AA2310" s="82"/>
      <c r="AB2310" s="87"/>
      <c r="AC2310" s="37"/>
      <c r="AD2310" s="37"/>
      <c r="AE2310" s="88"/>
      <c r="AF2310" s="87"/>
    </row>
    <row r="2311" customFormat="false" ht="15" hidden="false" customHeight="false" outlineLevel="0" collapsed="false">
      <c r="L2311" s="37"/>
      <c r="M2311" s="37"/>
      <c r="N2311" s="37"/>
      <c r="O2311" s="37"/>
      <c r="P2311" s="37"/>
      <c r="Q2311" s="37"/>
      <c r="R2311" s="37"/>
      <c r="S2311" s="37"/>
      <c r="T2311" s="37"/>
      <c r="U2311" s="81"/>
      <c r="V2311" s="37"/>
      <c r="W2311" s="37"/>
      <c r="X2311" s="37"/>
      <c r="Y2311" s="37"/>
      <c r="Z2311" s="37"/>
      <c r="AA2311" s="82"/>
      <c r="AB2311" s="87"/>
      <c r="AC2311" s="37"/>
      <c r="AD2311" s="37"/>
      <c r="AE2311" s="88"/>
      <c r="AF2311" s="87"/>
    </row>
    <row r="2312" customFormat="false" ht="15" hidden="false" customHeight="false" outlineLevel="0" collapsed="false">
      <c r="L2312" s="37"/>
      <c r="M2312" s="37"/>
      <c r="N2312" s="37"/>
      <c r="O2312" s="37"/>
      <c r="P2312" s="37"/>
      <c r="Q2312" s="37"/>
      <c r="R2312" s="37"/>
      <c r="S2312" s="37"/>
      <c r="T2312" s="37"/>
      <c r="U2312" s="81"/>
      <c r="V2312" s="37"/>
      <c r="W2312" s="37"/>
      <c r="X2312" s="37"/>
      <c r="Y2312" s="37"/>
      <c r="Z2312" s="37"/>
      <c r="AA2312" s="82"/>
      <c r="AB2312" s="87"/>
      <c r="AC2312" s="37"/>
      <c r="AD2312" s="37"/>
      <c r="AE2312" s="88"/>
      <c r="AF2312" s="87"/>
    </row>
    <row r="2313" customFormat="false" ht="15" hidden="false" customHeight="false" outlineLevel="0" collapsed="false">
      <c r="L2313" s="37"/>
      <c r="M2313" s="37"/>
      <c r="N2313" s="37"/>
      <c r="O2313" s="37"/>
      <c r="P2313" s="37"/>
      <c r="Q2313" s="37"/>
      <c r="R2313" s="37"/>
      <c r="S2313" s="37"/>
      <c r="T2313" s="37"/>
      <c r="U2313" s="81"/>
      <c r="V2313" s="37"/>
      <c r="W2313" s="37"/>
      <c r="X2313" s="37"/>
      <c r="Y2313" s="37"/>
      <c r="Z2313" s="37"/>
      <c r="AA2313" s="82"/>
      <c r="AB2313" s="87"/>
      <c r="AC2313" s="37"/>
      <c r="AD2313" s="37"/>
      <c r="AE2313" s="88"/>
      <c r="AF2313" s="87"/>
    </row>
    <row r="2314" customFormat="false" ht="15" hidden="false" customHeight="false" outlineLevel="0" collapsed="false">
      <c r="L2314" s="37"/>
      <c r="M2314" s="37"/>
      <c r="N2314" s="37"/>
      <c r="O2314" s="37"/>
      <c r="P2314" s="37"/>
      <c r="Q2314" s="37"/>
      <c r="R2314" s="37"/>
      <c r="S2314" s="37"/>
      <c r="T2314" s="37"/>
      <c r="U2314" s="81"/>
      <c r="V2314" s="37"/>
      <c r="W2314" s="37"/>
      <c r="X2314" s="37"/>
      <c r="Y2314" s="37"/>
      <c r="Z2314" s="37"/>
      <c r="AA2314" s="82"/>
      <c r="AB2314" s="87"/>
      <c r="AC2314" s="37"/>
      <c r="AD2314" s="37"/>
      <c r="AE2314" s="88"/>
      <c r="AF2314" s="87"/>
    </row>
    <row r="2315" customFormat="false" ht="15" hidden="false" customHeight="false" outlineLevel="0" collapsed="false">
      <c r="L2315" s="37"/>
      <c r="M2315" s="37"/>
      <c r="N2315" s="37"/>
      <c r="O2315" s="37"/>
      <c r="P2315" s="37"/>
      <c r="Q2315" s="37"/>
      <c r="R2315" s="37"/>
      <c r="S2315" s="37"/>
      <c r="T2315" s="37"/>
      <c r="U2315" s="81"/>
      <c r="V2315" s="37"/>
      <c r="W2315" s="37"/>
      <c r="X2315" s="37"/>
      <c r="Y2315" s="37"/>
      <c r="Z2315" s="37"/>
      <c r="AA2315" s="82"/>
      <c r="AB2315" s="87"/>
      <c r="AC2315" s="37"/>
      <c r="AD2315" s="37"/>
      <c r="AE2315" s="88"/>
      <c r="AF2315" s="87"/>
    </row>
    <row r="2316" customFormat="false" ht="15" hidden="false" customHeight="false" outlineLevel="0" collapsed="false">
      <c r="L2316" s="37"/>
      <c r="M2316" s="37"/>
      <c r="N2316" s="37"/>
      <c r="O2316" s="37"/>
      <c r="P2316" s="37"/>
      <c r="Q2316" s="37"/>
      <c r="R2316" s="37"/>
      <c r="S2316" s="37"/>
      <c r="T2316" s="37"/>
      <c r="U2316" s="81"/>
      <c r="V2316" s="37"/>
      <c r="W2316" s="37"/>
      <c r="X2316" s="37"/>
      <c r="Y2316" s="37"/>
      <c r="Z2316" s="37"/>
      <c r="AA2316" s="82"/>
      <c r="AB2316" s="87"/>
      <c r="AC2316" s="37"/>
      <c r="AD2316" s="37"/>
      <c r="AE2316" s="88"/>
      <c r="AF2316" s="87"/>
    </row>
    <row r="2317" customFormat="false" ht="15" hidden="false" customHeight="false" outlineLevel="0" collapsed="false">
      <c r="L2317" s="37"/>
      <c r="M2317" s="37"/>
      <c r="N2317" s="37"/>
      <c r="O2317" s="37"/>
      <c r="P2317" s="37"/>
      <c r="Q2317" s="37"/>
      <c r="R2317" s="37"/>
      <c r="S2317" s="37"/>
      <c r="T2317" s="37"/>
      <c r="U2317" s="81"/>
      <c r="V2317" s="37"/>
      <c r="W2317" s="37"/>
      <c r="X2317" s="37"/>
      <c r="Y2317" s="37"/>
      <c r="Z2317" s="37"/>
      <c r="AA2317" s="82"/>
      <c r="AB2317" s="87"/>
      <c r="AC2317" s="37"/>
      <c r="AD2317" s="37"/>
      <c r="AE2317" s="88"/>
      <c r="AF2317" s="87"/>
    </row>
    <row r="2318" customFormat="false" ht="15" hidden="false" customHeight="false" outlineLevel="0" collapsed="false">
      <c r="L2318" s="37"/>
      <c r="M2318" s="37"/>
      <c r="N2318" s="37"/>
      <c r="O2318" s="37"/>
      <c r="P2318" s="37"/>
      <c r="Q2318" s="37"/>
      <c r="R2318" s="37"/>
      <c r="S2318" s="37"/>
      <c r="T2318" s="37"/>
      <c r="U2318" s="81"/>
      <c r="V2318" s="37"/>
      <c r="W2318" s="37"/>
      <c r="X2318" s="37"/>
      <c r="Y2318" s="37"/>
      <c r="Z2318" s="37"/>
      <c r="AA2318" s="82"/>
      <c r="AB2318" s="87"/>
      <c r="AC2318" s="37"/>
      <c r="AD2318" s="37"/>
      <c r="AE2318" s="88"/>
      <c r="AF2318" s="87"/>
    </row>
    <row r="2319" customFormat="false" ht="15" hidden="false" customHeight="false" outlineLevel="0" collapsed="false">
      <c r="L2319" s="37"/>
      <c r="M2319" s="37"/>
      <c r="N2319" s="37"/>
      <c r="O2319" s="37"/>
      <c r="P2319" s="37"/>
      <c r="Q2319" s="37"/>
      <c r="R2319" s="37"/>
      <c r="S2319" s="37"/>
      <c r="T2319" s="37"/>
      <c r="U2319" s="81"/>
      <c r="V2319" s="37"/>
      <c r="W2319" s="37"/>
      <c r="X2319" s="37"/>
      <c r="Y2319" s="37"/>
      <c r="Z2319" s="37"/>
      <c r="AA2319" s="82"/>
      <c r="AB2319" s="87"/>
      <c r="AC2319" s="37"/>
      <c r="AD2319" s="37"/>
      <c r="AE2319" s="88"/>
      <c r="AF2319" s="87"/>
    </row>
    <row r="2320" customFormat="false" ht="15" hidden="false" customHeight="false" outlineLevel="0" collapsed="false">
      <c r="L2320" s="37"/>
      <c r="M2320" s="37"/>
      <c r="N2320" s="37"/>
      <c r="O2320" s="37"/>
      <c r="P2320" s="37"/>
      <c r="Q2320" s="37"/>
      <c r="R2320" s="37"/>
      <c r="S2320" s="37"/>
      <c r="T2320" s="37"/>
      <c r="U2320" s="81"/>
      <c r="V2320" s="37"/>
      <c r="W2320" s="37"/>
      <c r="X2320" s="37"/>
      <c r="Y2320" s="37"/>
      <c r="Z2320" s="37"/>
      <c r="AA2320" s="82"/>
      <c r="AB2320" s="87"/>
      <c r="AC2320" s="37"/>
      <c r="AD2320" s="37"/>
      <c r="AE2320" s="88"/>
      <c r="AF2320" s="87"/>
    </row>
    <row r="2321" customFormat="false" ht="15" hidden="false" customHeight="false" outlineLevel="0" collapsed="false">
      <c r="L2321" s="37"/>
      <c r="M2321" s="37"/>
      <c r="N2321" s="37"/>
      <c r="O2321" s="37"/>
      <c r="P2321" s="37"/>
      <c r="Q2321" s="37"/>
      <c r="R2321" s="37"/>
      <c r="S2321" s="37"/>
      <c r="T2321" s="37"/>
      <c r="U2321" s="81"/>
      <c r="V2321" s="37"/>
      <c r="W2321" s="37"/>
      <c r="X2321" s="37"/>
      <c r="Y2321" s="37"/>
      <c r="Z2321" s="37"/>
      <c r="AA2321" s="82"/>
      <c r="AB2321" s="87"/>
      <c r="AC2321" s="37"/>
      <c r="AD2321" s="37"/>
      <c r="AE2321" s="88"/>
      <c r="AF2321" s="87"/>
    </row>
    <row r="2322" customFormat="false" ht="15" hidden="false" customHeight="false" outlineLevel="0" collapsed="false">
      <c r="L2322" s="37"/>
      <c r="M2322" s="37"/>
      <c r="N2322" s="37"/>
      <c r="O2322" s="37"/>
      <c r="P2322" s="37"/>
      <c r="Q2322" s="37"/>
      <c r="R2322" s="37"/>
      <c r="S2322" s="37"/>
      <c r="T2322" s="37"/>
      <c r="U2322" s="81"/>
      <c r="V2322" s="37"/>
      <c r="W2322" s="37"/>
      <c r="X2322" s="37"/>
      <c r="Y2322" s="37"/>
      <c r="Z2322" s="37"/>
      <c r="AA2322" s="82"/>
      <c r="AB2322" s="87"/>
      <c r="AC2322" s="37"/>
      <c r="AD2322" s="37"/>
      <c r="AE2322" s="88"/>
      <c r="AF2322" s="87"/>
    </row>
    <row r="2323" customFormat="false" ht="15" hidden="false" customHeight="false" outlineLevel="0" collapsed="false">
      <c r="L2323" s="37"/>
      <c r="M2323" s="37"/>
      <c r="N2323" s="37"/>
      <c r="O2323" s="37"/>
      <c r="P2323" s="37"/>
      <c r="Q2323" s="37"/>
      <c r="R2323" s="37"/>
      <c r="S2323" s="37"/>
      <c r="T2323" s="37"/>
      <c r="U2323" s="81"/>
      <c r="V2323" s="37"/>
      <c r="W2323" s="37"/>
      <c r="X2323" s="37"/>
      <c r="Y2323" s="37"/>
      <c r="Z2323" s="37"/>
      <c r="AA2323" s="82"/>
      <c r="AB2323" s="87"/>
      <c r="AC2323" s="37"/>
      <c r="AD2323" s="37"/>
      <c r="AE2323" s="88"/>
      <c r="AF2323" s="87"/>
    </row>
    <row r="2324" customFormat="false" ht="15" hidden="false" customHeight="false" outlineLevel="0" collapsed="false">
      <c r="L2324" s="37"/>
      <c r="M2324" s="37"/>
      <c r="N2324" s="37"/>
      <c r="O2324" s="37"/>
      <c r="P2324" s="37"/>
      <c r="Q2324" s="37"/>
      <c r="R2324" s="37"/>
      <c r="S2324" s="37"/>
      <c r="T2324" s="37"/>
      <c r="U2324" s="81"/>
      <c r="V2324" s="37"/>
      <c r="W2324" s="37"/>
      <c r="X2324" s="37"/>
      <c r="Y2324" s="37"/>
      <c r="Z2324" s="37"/>
      <c r="AA2324" s="82"/>
      <c r="AB2324" s="87"/>
      <c r="AC2324" s="37"/>
      <c r="AD2324" s="37"/>
      <c r="AE2324" s="88"/>
      <c r="AF2324" s="87"/>
    </row>
    <row r="2325" customFormat="false" ht="15" hidden="false" customHeight="false" outlineLevel="0" collapsed="false">
      <c r="L2325" s="37"/>
      <c r="M2325" s="37"/>
      <c r="N2325" s="37"/>
      <c r="O2325" s="37"/>
      <c r="P2325" s="37"/>
      <c r="Q2325" s="37"/>
      <c r="R2325" s="37"/>
      <c r="S2325" s="37"/>
      <c r="T2325" s="37"/>
      <c r="U2325" s="81"/>
      <c r="V2325" s="37"/>
      <c r="W2325" s="37"/>
      <c r="X2325" s="37"/>
      <c r="Y2325" s="37"/>
      <c r="Z2325" s="37"/>
      <c r="AA2325" s="82"/>
      <c r="AB2325" s="87"/>
      <c r="AC2325" s="37"/>
      <c r="AD2325" s="37"/>
      <c r="AE2325" s="88"/>
      <c r="AF2325" s="87"/>
    </row>
    <row r="2326" customFormat="false" ht="15" hidden="false" customHeight="false" outlineLevel="0" collapsed="false">
      <c r="L2326" s="37"/>
      <c r="M2326" s="37"/>
      <c r="N2326" s="37"/>
      <c r="O2326" s="37"/>
      <c r="P2326" s="37"/>
      <c r="Q2326" s="37"/>
      <c r="R2326" s="37"/>
      <c r="S2326" s="37"/>
      <c r="T2326" s="37"/>
      <c r="U2326" s="81"/>
      <c r="V2326" s="37"/>
      <c r="W2326" s="37"/>
      <c r="X2326" s="37"/>
      <c r="Y2326" s="37"/>
      <c r="Z2326" s="37"/>
      <c r="AA2326" s="82"/>
      <c r="AB2326" s="87"/>
      <c r="AC2326" s="37"/>
      <c r="AD2326" s="37"/>
      <c r="AE2326" s="88"/>
      <c r="AF2326" s="87"/>
    </row>
    <row r="2327" customFormat="false" ht="15" hidden="false" customHeight="false" outlineLevel="0" collapsed="false">
      <c r="L2327" s="37"/>
      <c r="M2327" s="37"/>
      <c r="N2327" s="37"/>
      <c r="O2327" s="37"/>
      <c r="P2327" s="37"/>
      <c r="Q2327" s="37"/>
      <c r="R2327" s="37"/>
      <c r="S2327" s="37"/>
      <c r="T2327" s="37"/>
      <c r="U2327" s="81"/>
      <c r="V2327" s="37"/>
      <c r="W2327" s="37"/>
      <c r="X2327" s="37"/>
      <c r="Y2327" s="37"/>
      <c r="Z2327" s="37"/>
      <c r="AA2327" s="82"/>
      <c r="AB2327" s="87"/>
      <c r="AC2327" s="37"/>
      <c r="AD2327" s="37"/>
      <c r="AE2327" s="88"/>
      <c r="AF2327" s="87"/>
    </row>
    <row r="2328" customFormat="false" ht="15" hidden="false" customHeight="false" outlineLevel="0" collapsed="false">
      <c r="L2328" s="37"/>
      <c r="M2328" s="37"/>
      <c r="N2328" s="37"/>
      <c r="O2328" s="37"/>
      <c r="P2328" s="37"/>
      <c r="Q2328" s="37"/>
      <c r="R2328" s="37"/>
      <c r="S2328" s="37"/>
      <c r="T2328" s="37"/>
      <c r="U2328" s="81"/>
      <c r="V2328" s="37"/>
      <c r="W2328" s="37"/>
      <c r="X2328" s="37"/>
      <c r="Y2328" s="37"/>
      <c r="Z2328" s="37"/>
      <c r="AA2328" s="82"/>
      <c r="AB2328" s="87"/>
      <c r="AC2328" s="37"/>
      <c r="AD2328" s="37"/>
      <c r="AE2328" s="88"/>
      <c r="AF2328" s="87"/>
    </row>
    <row r="2329" customFormat="false" ht="15" hidden="false" customHeight="false" outlineLevel="0" collapsed="false">
      <c r="L2329" s="37"/>
      <c r="M2329" s="37"/>
      <c r="N2329" s="37"/>
      <c r="O2329" s="37"/>
      <c r="P2329" s="37"/>
      <c r="Q2329" s="37"/>
      <c r="R2329" s="37"/>
      <c r="S2329" s="37"/>
      <c r="T2329" s="37"/>
      <c r="U2329" s="81"/>
      <c r="V2329" s="37"/>
      <c r="W2329" s="37"/>
      <c r="X2329" s="37"/>
      <c r="Y2329" s="37"/>
      <c r="Z2329" s="37"/>
      <c r="AA2329" s="82"/>
      <c r="AB2329" s="87"/>
      <c r="AC2329" s="37"/>
      <c r="AD2329" s="37"/>
      <c r="AE2329" s="88"/>
      <c r="AF2329" s="87"/>
    </row>
    <row r="2330" customFormat="false" ht="15" hidden="false" customHeight="false" outlineLevel="0" collapsed="false">
      <c r="L2330" s="37"/>
      <c r="M2330" s="37"/>
      <c r="N2330" s="37"/>
      <c r="O2330" s="37"/>
      <c r="P2330" s="37"/>
      <c r="Q2330" s="37"/>
      <c r="R2330" s="37"/>
      <c r="S2330" s="37"/>
      <c r="T2330" s="37"/>
      <c r="U2330" s="81"/>
      <c r="V2330" s="37"/>
      <c r="W2330" s="37"/>
      <c r="X2330" s="37"/>
      <c r="Y2330" s="37"/>
      <c r="Z2330" s="37"/>
      <c r="AA2330" s="82"/>
      <c r="AB2330" s="87"/>
      <c r="AC2330" s="37"/>
      <c r="AD2330" s="37"/>
      <c r="AE2330" s="88"/>
      <c r="AF2330" s="87"/>
    </row>
    <row r="2331" customFormat="false" ht="15" hidden="false" customHeight="false" outlineLevel="0" collapsed="false">
      <c r="L2331" s="37"/>
      <c r="M2331" s="37"/>
      <c r="N2331" s="37"/>
      <c r="O2331" s="37"/>
      <c r="P2331" s="37"/>
      <c r="Q2331" s="37"/>
      <c r="R2331" s="37"/>
      <c r="S2331" s="37"/>
      <c r="T2331" s="37"/>
      <c r="U2331" s="81"/>
      <c r="V2331" s="37"/>
      <c r="W2331" s="37"/>
      <c r="X2331" s="37"/>
      <c r="Y2331" s="37"/>
      <c r="Z2331" s="37"/>
      <c r="AA2331" s="82"/>
      <c r="AB2331" s="87"/>
      <c r="AC2331" s="37"/>
      <c r="AD2331" s="37"/>
      <c r="AE2331" s="88"/>
      <c r="AF2331" s="87"/>
    </row>
    <row r="2332" customFormat="false" ht="15" hidden="false" customHeight="false" outlineLevel="0" collapsed="false">
      <c r="L2332" s="37"/>
      <c r="M2332" s="37"/>
      <c r="N2332" s="37"/>
      <c r="O2332" s="37"/>
      <c r="P2332" s="37"/>
      <c r="Q2332" s="37"/>
      <c r="R2332" s="37"/>
      <c r="S2332" s="37"/>
      <c r="T2332" s="37"/>
      <c r="U2332" s="81"/>
      <c r="V2332" s="37"/>
      <c r="W2332" s="37"/>
      <c r="X2332" s="37"/>
      <c r="Y2332" s="37"/>
      <c r="Z2332" s="37"/>
      <c r="AA2332" s="82"/>
      <c r="AB2332" s="87"/>
      <c r="AC2332" s="37"/>
      <c r="AD2332" s="37"/>
      <c r="AE2332" s="88"/>
      <c r="AF2332" s="87"/>
    </row>
    <row r="2333" customFormat="false" ht="15" hidden="false" customHeight="false" outlineLevel="0" collapsed="false">
      <c r="L2333" s="37"/>
      <c r="M2333" s="37"/>
      <c r="N2333" s="37"/>
      <c r="O2333" s="37"/>
      <c r="P2333" s="37"/>
      <c r="Q2333" s="37"/>
      <c r="R2333" s="37"/>
      <c r="S2333" s="37"/>
      <c r="T2333" s="37"/>
      <c r="U2333" s="81"/>
      <c r="V2333" s="37"/>
      <c r="W2333" s="37"/>
      <c r="X2333" s="37"/>
      <c r="Y2333" s="37"/>
      <c r="Z2333" s="37"/>
      <c r="AA2333" s="82"/>
      <c r="AB2333" s="87"/>
      <c r="AC2333" s="37"/>
      <c r="AD2333" s="37"/>
      <c r="AE2333" s="88"/>
      <c r="AF2333" s="87"/>
    </row>
    <row r="2334" customFormat="false" ht="15" hidden="false" customHeight="false" outlineLevel="0" collapsed="false">
      <c r="L2334" s="37"/>
      <c r="M2334" s="37"/>
      <c r="N2334" s="37"/>
      <c r="O2334" s="37"/>
      <c r="P2334" s="37"/>
      <c r="Q2334" s="37"/>
      <c r="R2334" s="37"/>
      <c r="S2334" s="37"/>
      <c r="T2334" s="37"/>
      <c r="U2334" s="81"/>
      <c r="V2334" s="37"/>
      <c r="W2334" s="37"/>
      <c r="X2334" s="37"/>
      <c r="Y2334" s="37"/>
      <c r="Z2334" s="37"/>
      <c r="AA2334" s="82"/>
      <c r="AB2334" s="87"/>
      <c r="AC2334" s="37"/>
      <c r="AD2334" s="37"/>
      <c r="AE2334" s="88"/>
      <c r="AF2334" s="87"/>
    </row>
    <row r="2335" customFormat="false" ht="15" hidden="false" customHeight="false" outlineLevel="0" collapsed="false">
      <c r="L2335" s="37"/>
      <c r="M2335" s="37"/>
      <c r="N2335" s="37"/>
      <c r="O2335" s="37"/>
      <c r="P2335" s="37"/>
      <c r="Q2335" s="37"/>
      <c r="R2335" s="37"/>
      <c r="S2335" s="37"/>
      <c r="T2335" s="37"/>
      <c r="U2335" s="81"/>
      <c r="V2335" s="37"/>
      <c r="W2335" s="37"/>
      <c r="X2335" s="37"/>
      <c r="Y2335" s="37"/>
      <c r="Z2335" s="37"/>
      <c r="AA2335" s="82"/>
      <c r="AB2335" s="87"/>
      <c r="AC2335" s="37"/>
      <c r="AD2335" s="37"/>
      <c r="AE2335" s="88"/>
      <c r="AF2335" s="87"/>
    </row>
    <row r="2336" customFormat="false" ht="15" hidden="false" customHeight="false" outlineLevel="0" collapsed="false">
      <c r="L2336" s="37"/>
      <c r="M2336" s="37"/>
      <c r="N2336" s="37"/>
      <c r="O2336" s="37"/>
      <c r="P2336" s="37"/>
      <c r="Q2336" s="37"/>
      <c r="R2336" s="37"/>
      <c r="S2336" s="37"/>
      <c r="T2336" s="37"/>
      <c r="U2336" s="81"/>
      <c r="V2336" s="37"/>
      <c r="W2336" s="37"/>
      <c r="X2336" s="37"/>
      <c r="Y2336" s="37"/>
      <c r="Z2336" s="37"/>
      <c r="AA2336" s="82"/>
      <c r="AB2336" s="87"/>
      <c r="AC2336" s="37"/>
      <c r="AD2336" s="37"/>
      <c r="AE2336" s="88"/>
      <c r="AF2336" s="87"/>
    </row>
    <row r="2337" customFormat="false" ht="15" hidden="false" customHeight="false" outlineLevel="0" collapsed="false">
      <c r="L2337" s="37"/>
      <c r="M2337" s="37"/>
      <c r="N2337" s="37"/>
      <c r="O2337" s="37"/>
      <c r="P2337" s="37"/>
      <c r="Q2337" s="37"/>
      <c r="R2337" s="37"/>
      <c r="S2337" s="37"/>
      <c r="T2337" s="37"/>
      <c r="U2337" s="81"/>
      <c r="V2337" s="37"/>
      <c r="W2337" s="37"/>
      <c r="X2337" s="37"/>
      <c r="Y2337" s="37"/>
      <c r="Z2337" s="37"/>
      <c r="AA2337" s="82"/>
      <c r="AB2337" s="87"/>
      <c r="AC2337" s="37"/>
      <c r="AD2337" s="37"/>
      <c r="AE2337" s="88"/>
      <c r="AF2337" s="87"/>
    </row>
    <row r="2338" customFormat="false" ht="15" hidden="false" customHeight="false" outlineLevel="0" collapsed="false">
      <c r="L2338" s="37"/>
      <c r="M2338" s="37"/>
      <c r="N2338" s="37"/>
      <c r="O2338" s="37"/>
      <c r="P2338" s="37"/>
      <c r="Q2338" s="37"/>
      <c r="R2338" s="37"/>
      <c r="S2338" s="37"/>
      <c r="T2338" s="37"/>
      <c r="U2338" s="81"/>
      <c r="V2338" s="37"/>
      <c r="W2338" s="37"/>
      <c r="X2338" s="37"/>
      <c r="Y2338" s="37"/>
      <c r="Z2338" s="37"/>
      <c r="AA2338" s="82"/>
      <c r="AB2338" s="87"/>
      <c r="AC2338" s="37"/>
      <c r="AD2338" s="37"/>
      <c r="AE2338" s="88"/>
      <c r="AF2338" s="87"/>
    </row>
    <row r="2339" customFormat="false" ht="15" hidden="false" customHeight="false" outlineLevel="0" collapsed="false">
      <c r="L2339" s="37"/>
      <c r="M2339" s="37"/>
      <c r="N2339" s="37"/>
      <c r="O2339" s="37"/>
      <c r="P2339" s="37"/>
      <c r="Q2339" s="37"/>
      <c r="R2339" s="37"/>
      <c r="S2339" s="37"/>
      <c r="T2339" s="37"/>
      <c r="U2339" s="81"/>
      <c r="V2339" s="37"/>
      <c r="W2339" s="37"/>
      <c r="X2339" s="37"/>
      <c r="Y2339" s="37"/>
      <c r="Z2339" s="37"/>
      <c r="AA2339" s="82"/>
      <c r="AB2339" s="87"/>
      <c r="AC2339" s="37"/>
      <c r="AD2339" s="37"/>
      <c r="AE2339" s="88"/>
      <c r="AF2339" s="87"/>
    </row>
    <row r="2340" customFormat="false" ht="15" hidden="false" customHeight="false" outlineLevel="0" collapsed="false">
      <c r="L2340" s="37"/>
      <c r="M2340" s="37"/>
      <c r="N2340" s="37"/>
      <c r="O2340" s="37"/>
      <c r="P2340" s="37"/>
      <c r="Q2340" s="37"/>
      <c r="R2340" s="37"/>
      <c r="S2340" s="37"/>
      <c r="T2340" s="37"/>
      <c r="U2340" s="81"/>
      <c r="V2340" s="37"/>
      <c r="W2340" s="37"/>
      <c r="X2340" s="37"/>
      <c r="Y2340" s="37"/>
      <c r="Z2340" s="37"/>
      <c r="AA2340" s="82"/>
      <c r="AB2340" s="87"/>
      <c r="AC2340" s="37"/>
      <c r="AD2340" s="37"/>
      <c r="AE2340" s="88"/>
      <c r="AF2340" s="87"/>
    </row>
    <row r="2341" customFormat="false" ht="15" hidden="false" customHeight="false" outlineLevel="0" collapsed="false">
      <c r="L2341" s="37"/>
      <c r="M2341" s="37"/>
      <c r="N2341" s="37"/>
      <c r="O2341" s="37"/>
      <c r="P2341" s="37"/>
      <c r="Q2341" s="37"/>
      <c r="R2341" s="37"/>
      <c r="S2341" s="37"/>
      <c r="T2341" s="37"/>
      <c r="U2341" s="81"/>
      <c r="V2341" s="37"/>
      <c r="W2341" s="37"/>
      <c r="X2341" s="37"/>
      <c r="Y2341" s="37"/>
      <c r="Z2341" s="37"/>
      <c r="AA2341" s="82"/>
      <c r="AB2341" s="87"/>
      <c r="AC2341" s="37"/>
      <c r="AD2341" s="37"/>
      <c r="AE2341" s="88"/>
      <c r="AF2341" s="87"/>
    </row>
    <row r="2342" customFormat="false" ht="15" hidden="false" customHeight="false" outlineLevel="0" collapsed="false">
      <c r="L2342" s="37"/>
      <c r="M2342" s="37"/>
      <c r="N2342" s="37"/>
      <c r="O2342" s="37"/>
      <c r="P2342" s="37"/>
      <c r="Q2342" s="37"/>
      <c r="R2342" s="37"/>
      <c r="S2342" s="37"/>
      <c r="T2342" s="37"/>
      <c r="U2342" s="81"/>
      <c r="V2342" s="37"/>
      <c r="W2342" s="37"/>
      <c r="X2342" s="37"/>
      <c r="Y2342" s="37"/>
      <c r="Z2342" s="37"/>
      <c r="AA2342" s="82"/>
      <c r="AB2342" s="87"/>
      <c r="AC2342" s="37"/>
      <c r="AD2342" s="37"/>
      <c r="AE2342" s="88"/>
      <c r="AF2342" s="87"/>
    </row>
    <row r="2343" customFormat="false" ht="15" hidden="false" customHeight="false" outlineLevel="0" collapsed="false">
      <c r="L2343" s="37"/>
      <c r="M2343" s="37"/>
      <c r="N2343" s="37"/>
      <c r="O2343" s="37"/>
      <c r="P2343" s="37"/>
      <c r="Q2343" s="37"/>
      <c r="R2343" s="37"/>
      <c r="S2343" s="37"/>
      <c r="T2343" s="37"/>
      <c r="U2343" s="81"/>
      <c r="V2343" s="37"/>
      <c r="W2343" s="37"/>
      <c r="X2343" s="37"/>
      <c r="Y2343" s="37"/>
      <c r="Z2343" s="37"/>
      <c r="AA2343" s="82"/>
      <c r="AB2343" s="87"/>
      <c r="AC2343" s="37"/>
      <c r="AD2343" s="37"/>
      <c r="AE2343" s="88"/>
      <c r="AF2343" s="87"/>
    </row>
    <row r="2344" customFormat="false" ht="15" hidden="false" customHeight="false" outlineLevel="0" collapsed="false">
      <c r="L2344" s="37"/>
      <c r="M2344" s="37"/>
      <c r="N2344" s="37"/>
      <c r="O2344" s="37"/>
      <c r="P2344" s="37"/>
      <c r="Q2344" s="37"/>
      <c r="R2344" s="37"/>
      <c r="S2344" s="37"/>
      <c r="T2344" s="37"/>
      <c r="U2344" s="81"/>
      <c r="V2344" s="37"/>
      <c r="W2344" s="37"/>
      <c r="X2344" s="37"/>
      <c r="Y2344" s="37"/>
      <c r="Z2344" s="37"/>
      <c r="AA2344" s="82"/>
      <c r="AB2344" s="87"/>
      <c r="AC2344" s="37"/>
      <c r="AD2344" s="37"/>
      <c r="AE2344" s="88"/>
      <c r="AF2344" s="87"/>
    </row>
    <row r="2345" customFormat="false" ht="15" hidden="false" customHeight="false" outlineLevel="0" collapsed="false">
      <c r="L2345" s="37"/>
      <c r="M2345" s="37"/>
      <c r="N2345" s="37"/>
      <c r="O2345" s="37"/>
      <c r="P2345" s="37"/>
      <c r="Q2345" s="37"/>
      <c r="R2345" s="37"/>
      <c r="S2345" s="37"/>
      <c r="T2345" s="37"/>
      <c r="U2345" s="81"/>
      <c r="V2345" s="37"/>
      <c r="W2345" s="37"/>
      <c r="X2345" s="37"/>
      <c r="Y2345" s="37"/>
      <c r="Z2345" s="37"/>
      <c r="AA2345" s="82"/>
      <c r="AB2345" s="87"/>
      <c r="AC2345" s="37"/>
      <c r="AD2345" s="37"/>
      <c r="AE2345" s="88"/>
      <c r="AF2345" s="87"/>
    </row>
    <row r="2346" customFormat="false" ht="15" hidden="false" customHeight="false" outlineLevel="0" collapsed="false">
      <c r="L2346" s="37"/>
      <c r="M2346" s="37"/>
      <c r="N2346" s="37"/>
      <c r="O2346" s="37"/>
      <c r="P2346" s="37"/>
      <c r="Q2346" s="37"/>
      <c r="R2346" s="37"/>
      <c r="S2346" s="37"/>
      <c r="T2346" s="37"/>
      <c r="U2346" s="81"/>
      <c r="V2346" s="37"/>
      <c r="W2346" s="37"/>
      <c r="X2346" s="37"/>
      <c r="Y2346" s="37"/>
      <c r="Z2346" s="37"/>
      <c r="AA2346" s="82"/>
      <c r="AB2346" s="87"/>
      <c r="AC2346" s="37"/>
      <c r="AD2346" s="37"/>
      <c r="AE2346" s="88"/>
      <c r="AF2346" s="87"/>
    </row>
    <row r="2347" customFormat="false" ht="15" hidden="false" customHeight="false" outlineLevel="0" collapsed="false">
      <c r="L2347" s="37"/>
      <c r="M2347" s="37"/>
      <c r="N2347" s="37"/>
      <c r="O2347" s="37"/>
      <c r="P2347" s="37"/>
      <c r="Q2347" s="37"/>
      <c r="R2347" s="37"/>
      <c r="S2347" s="37"/>
      <c r="T2347" s="37"/>
      <c r="U2347" s="81"/>
      <c r="V2347" s="37"/>
      <c r="W2347" s="37"/>
      <c r="X2347" s="37"/>
      <c r="Y2347" s="37"/>
      <c r="Z2347" s="37"/>
      <c r="AA2347" s="82"/>
      <c r="AB2347" s="87"/>
      <c r="AC2347" s="37"/>
      <c r="AD2347" s="37"/>
      <c r="AE2347" s="88"/>
      <c r="AF2347" s="87"/>
    </row>
    <row r="2348" customFormat="false" ht="15" hidden="false" customHeight="false" outlineLevel="0" collapsed="false">
      <c r="L2348" s="37"/>
      <c r="M2348" s="37"/>
      <c r="N2348" s="37"/>
      <c r="O2348" s="37"/>
      <c r="P2348" s="37"/>
      <c r="Q2348" s="37"/>
      <c r="R2348" s="37"/>
      <c r="S2348" s="37"/>
      <c r="T2348" s="37"/>
      <c r="U2348" s="81"/>
      <c r="V2348" s="37"/>
      <c r="W2348" s="37"/>
      <c r="X2348" s="37"/>
      <c r="Y2348" s="37"/>
      <c r="Z2348" s="37"/>
      <c r="AA2348" s="82"/>
      <c r="AB2348" s="87"/>
      <c r="AC2348" s="37"/>
      <c r="AD2348" s="37"/>
      <c r="AE2348" s="88"/>
      <c r="AF2348" s="87"/>
    </row>
    <row r="2349" customFormat="false" ht="15" hidden="false" customHeight="false" outlineLevel="0" collapsed="false">
      <c r="L2349" s="37"/>
      <c r="M2349" s="37"/>
      <c r="N2349" s="37"/>
      <c r="O2349" s="37"/>
      <c r="P2349" s="37"/>
      <c r="Q2349" s="37"/>
      <c r="R2349" s="37"/>
      <c r="S2349" s="37"/>
      <c r="T2349" s="37"/>
      <c r="U2349" s="81"/>
      <c r="V2349" s="37"/>
      <c r="W2349" s="37"/>
      <c r="X2349" s="37"/>
      <c r="Y2349" s="37"/>
      <c r="Z2349" s="37"/>
      <c r="AA2349" s="82"/>
      <c r="AB2349" s="87"/>
      <c r="AC2349" s="37"/>
      <c r="AD2349" s="37"/>
      <c r="AE2349" s="88"/>
      <c r="AF2349" s="87"/>
    </row>
    <row r="2350" customFormat="false" ht="15" hidden="false" customHeight="false" outlineLevel="0" collapsed="false">
      <c r="L2350" s="37"/>
      <c r="M2350" s="37"/>
      <c r="N2350" s="37"/>
      <c r="O2350" s="37"/>
      <c r="P2350" s="37"/>
      <c r="Q2350" s="37"/>
      <c r="R2350" s="37"/>
      <c r="S2350" s="37"/>
      <c r="T2350" s="37"/>
      <c r="U2350" s="81"/>
      <c r="V2350" s="37"/>
      <c r="W2350" s="37"/>
      <c r="X2350" s="37"/>
      <c r="Y2350" s="37"/>
      <c r="Z2350" s="37"/>
      <c r="AA2350" s="82"/>
      <c r="AB2350" s="87"/>
      <c r="AC2350" s="37"/>
      <c r="AD2350" s="37"/>
      <c r="AE2350" s="88"/>
      <c r="AF2350" s="87"/>
    </row>
    <row r="2351" customFormat="false" ht="15" hidden="false" customHeight="false" outlineLevel="0" collapsed="false">
      <c r="L2351" s="37"/>
      <c r="M2351" s="37"/>
      <c r="N2351" s="37"/>
      <c r="O2351" s="37"/>
      <c r="P2351" s="37"/>
      <c r="Q2351" s="37"/>
      <c r="R2351" s="37"/>
      <c r="S2351" s="37"/>
      <c r="T2351" s="37"/>
      <c r="U2351" s="81"/>
      <c r="V2351" s="37"/>
      <c r="W2351" s="37"/>
      <c r="X2351" s="37"/>
      <c r="Y2351" s="37"/>
      <c r="Z2351" s="37"/>
      <c r="AA2351" s="82"/>
      <c r="AB2351" s="87"/>
      <c r="AC2351" s="37"/>
      <c r="AD2351" s="37"/>
      <c r="AE2351" s="88"/>
      <c r="AF2351" s="87"/>
    </row>
    <row r="2352" customFormat="false" ht="15" hidden="false" customHeight="false" outlineLevel="0" collapsed="false">
      <c r="L2352" s="37"/>
      <c r="M2352" s="37"/>
      <c r="N2352" s="37"/>
      <c r="O2352" s="37"/>
      <c r="P2352" s="37"/>
      <c r="Q2352" s="37"/>
      <c r="R2352" s="37"/>
      <c r="S2352" s="37"/>
      <c r="T2352" s="37"/>
      <c r="U2352" s="81"/>
      <c r="V2352" s="37"/>
      <c r="W2352" s="37"/>
      <c r="X2352" s="37"/>
      <c r="Y2352" s="37"/>
      <c r="Z2352" s="37"/>
      <c r="AA2352" s="82"/>
      <c r="AB2352" s="87"/>
      <c r="AC2352" s="37"/>
      <c r="AD2352" s="37"/>
      <c r="AE2352" s="88"/>
      <c r="AF2352" s="87"/>
    </row>
    <row r="2353" customFormat="false" ht="15" hidden="false" customHeight="false" outlineLevel="0" collapsed="false">
      <c r="L2353" s="37"/>
      <c r="M2353" s="37"/>
      <c r="N2353" s="37"/>
      <c r="O2353" s="37"/>
      <c r="P2353" s="37"/>
      <c r="Q2353" s="37"/>
      <c r="R2353" s="37"/>
      <c r="S2353" s="37"/>
      <c r="T2353" s="37"/>
      <c r="U2353" s="81"/>
      <c r="V2353" s="37"/>
      <c r="W2353" s="37"/>
      <c r="X2353" s="37"/>
      <c r="Y2353" s="37"/>
      <c r="Z2353" s="37"/>
      <c r="AA2353" s="82"/>
      <c r="AB2353" s="87"/>
      <c r="AC2353" s="37"/>
      <c r="AD2353" s="37"/>
      <c r="AE2353" s="88"/>
      <c r="AF2353" s="87"/>
    </row>
    <row r="2354" customFormat="false" ht="15" hidden="false" customHeight="false" outlineLevel="0" collapsed="false">
      <c r="L2354" s="37"/>
      <c r="M2354" s="37"/>
      <c r="N2354" s="37"/>
      <c r="O2354" s="37"/>
      <c r="P2354" s="37"/>
      <c r="Q2354" s="37"/>
      <c r="R2354" s="37"/>
      <c r="S2354" s="37"/>
      <c r="T2354" s="37"/>
      <c r="U2354" s="81"/>
      <c r="V2354" s="37"/>
      <c r="W2354" s="37"/>
      <c r="X2354" s="37"/>
      <c r="Y2354" s="37"/>
      <c r="Z2354" s="37"/>
      <c r="AA2354" s="82"/>
      <c r="AB2354" s="87"/>
      <c r="AC2354" s="37"/>
      <c r="AD2354" s="37"/>
      <c r="AE2354" s="88"/>
      <c r="AF2354" s="87"/>
    </row>
    <row r="2355" customFormat="false" ht="15" hidden="false" customHeight="false" outlineLevel="0" collapsed="false">
      <c r="L2355" s="37"/>
      <c r="M2355" s="37"/>
      <c r="N2355" s="37"/>
      <c r="O2355" s="37"/>
      <c r="P2355" s="37"/>
      <c r="Q2355" s="37"/>
      <c r="R2355" s="37"/>
      <c r="S2355" s="37"/>
      <c r="T2355" s="37"/>
      <c r="U2355" s="81"/>
      <c r="V2355" s="37"/>
      <c r="W2355" s="37"/>
      <c r="X2355" s="37"/>
      <c r="Y2355" s="37"/>
      <c r="Z2355" s="37"/>
      <c r="AA2355" s="82"/>
      <c r="AB2355" s="87"/>
      <c r="AC2355" s="37"/>
      <c r="AD2355" s="37"/>
      <c r="AE2355" s="88"/>
      <c r="AF2355" s="87"/>
    </row>
    <row r="2356" customFormat="false" ht="15" hidden="false" customHeight="false" outlineLevel="0" collapsed="false">
      <c r="L2356" s="37"/>
      <c r="M2356" s="37"/>
      <c r="N2356" s="37"/>
      <c r="O2356" s="37"/>
      <c r="P2356" s="37"/>
      <c r="Q2356" s="37"/>
      <c r="R2356" s="37"/>
      <c r="S2356" s="37"/>
      <c r="T2356" s="37"/>
      <c r="U2356" s="81"/>
      <c r="V2356" s="37"/>
      <c r="W2356" s="37"/>
      <c r="X2356" s="37"/>
      <c r="Y2356" s="37"/>
      <c r="Z2356" s="37"/>
      <c r="AA2356" s="82"/>
      <c r="AB2356" s="87"/>
      <c r="AC2356" s="37"/>
      <c r="AD2356" s="37"/>
      <c r="AE2356" s="88"/>
      <c r="AF2356" s="87"/>
    </row>
    <row r="2357" customFormat="false" ht="15" hidden="false" customHeight="false" outlineLevel="0" collapsed="false">
      <c r="L2357" s="37"/>
      <c r="M2357" s="37"/>
      <c r="N2357" s="37"/>
      <c r="O2357" s="37"/>
      <c r="P2357" s="37"/>
      <c r="Q2357" s="37"/>
      <c r="R2357" s="37"/>
      <c r="S2357" s="37"/>
      <c r="T2357" s="37"/>
      <c r="U2357" s="81"/>
      <c r="V2357" s="37"/>
      <c r="W2357" s="37"/>
      <c r="X2357" s="37"/>
      <c r="Y2357" s="37"/>
      <c r="Z2357" s="37"/>
      <c r="AA2357" s="82"/>
      <c r="AB2357" s="87"/>
      <c r="AC2357" s="37"/>
      <c r="AD2357" s="37"/>
      <c r="AE2357" s="88"/>
      <c r="AF2357" s="87"/>
    </row>
    <row r="2358" customFormat="false" ht="15" hidden="false" customHeight="false" outlineLevel="0" collapsed="false">
      <c r="L2358" s="37"/>
      <c r="M2358" s="37"/>
      <c r="N2358" s="37"/>
      <c r="O2358" s="37"/>
      <c r="P2358" s="37"/>
      <c r="Q2358" s="37"/>
      <c r="R2358" s="37"/>
      <c r="S2358" s="37"/>
      <c r="T2358" s="37"/>
      <c r="U2358" s="81"/>
      <c r="V2358" s="37"/>
      <c r="W2358" s="37"/>
      <c r="X2358" s="37"/>
      <c r="Y2358" s="37"/>
      <c r="Z2358" s="37"/>
      <c r="AA2358" s="82"/>
      <c r="AB2358" s="87"/>
      <c r="AC2358" s="37"/>
      <c r="AD2358" s="37"/>
      <c r="AE2358" s="88"/>
      <c r="AF2358" s="87"/>
    </row>
    <row r="2359" customFormat="false" ht="15" hidden="false" customHeight="false" outlineLevel="0" collapsed="false">
      <c r="L2359" s="37"/>
      <c r="M2359" s="37"/>
      <c r="N2359" s="37"/>
      <c r="O2359" s="37"/>
      <c r="P2359" s="37"/>
      <c r="Q2359" s="37"/>
      <c r="R2359" s="37"/>
      <c r="S2359" s="37"/>
      <c r="T2359" s="37"/>
      <c r="U2359" s="81"/>
      <c r="V2359" s="37"/>
      <c r="W2359" s="37"/>
      <c r="X2359" s="37"/>
      <c r="Y2359" s="37"/>
      <c r="Z2359" s="37"/>
      <c r="AA2359" s="82"/>
      <c r="AB2359" s="87"/>
      <c r="AC2359" s="37"/>
      <c r="AD2359" s="37"/>
      <c r="AE2359" s="88"/>
      <c r="AF2359" s="87"/>
    </row>
    <row r="2360" customFormat="false" ht="15" hidden="false" customHeight="false" outlineLevel="0" collapsed="false">
      <c r="L2360" s="37"/>
      <c r="M2360" s="37"/>
      <c r="N2360" s="37"/>
      <c r="O2360" s="37"/>
      <c r="P2360" s="37"/>
      <c r="Q2360" s="37"/>
      <c r="R2360" s="37"/>
      <c r="S2360" s="37"/>
      <c r="T2360" s="37"/>
      <c r="U2360" s="81"/>
      <c r="V2360" s="37"/>
      <c r="W2360" s="37"/>
      <c r="X2360" s="37"/>
      <c r="Y2360" s="37"/>
      <c r="Z2360" s="37"/>
      <c r="AA2360" s="82"/>
      <c r="AB2360" s="87"/>
      <c r="AC2360" s="37"/>
      <c r="AD2360" s="37"/>
      <c r="AE2360" s="88"/>
      <c r="AF2360" s="87"/>
    </row>
    <row r="2361" customFormat="false" ht="15" hidden="false" customHeight="false" outlineLevel="0" collapsed="false">
      <c r="L2361" s="37"/>
      <c r="M2361" s="37"/>
      <c r="N2361" s="37"/>
      <c r="O2361" s="37"/>
      <c r="P2361" s="37"/>
      <c r="Q2361" s="37"/>
      <c r="R2361" s="37"/>
      <c r="S2361" s="37"/>
      <c r="T2361" s="37"/>
      <c r="U2361" s="81"/>
      <c r="V2361" s="37"/>
      <c r="W2361" s="37"/>
      <c r="X2361" s="37"/>
      <c r="Y2361" s="37"/>
      <c r="Z2361" s="37"/>
      <c r="AA2361" s="82"/>
      <c r="AB2361" s="87"/>
      <c r="AC2361" s="37"/>
      <c r="AD2361" s="37"/>
      <c r="AE2361" s="88"/>
      <c r="AF2361" s="87"/>
    </row>
    <row r="2362" customFormat="false" ht="15" hidden="false" customHeight="false" outlineLevel="0" collapsed="false">
      <c r="L2362" s="37"/>
      <c r="M2362" s="37"/>
      <c r="N2362" s="37"/>
      <c r="O2362" s="37"/>
      <c r="P2362" s="37"/>
      <c r="Q2362" s="37"/>
      <c r="R2362" s="37"/>
      <c r="S2362" s="37"/>
      <c r="T2362" s="37"/>
      <c r="U2362" s="81"/>
      <c r="V2362" s="37"/>
      <c r="W2362" s="37"/>
      <c r="X2362" s="37"/>
      <c r="Y2362" s="37"/>
      <c r="Z2362" s="37"/>
      <c r="AA2362" s="82"/>
      <c r="AB2362" s="87"/>
      <c r="AC2362" s="37"/>
      <c r="AD2362" s="37"/>
      <c r="AE2362" s="88"/>
      <c r="AF2362" s="87"/>
    </row>
    <row r="2363" customFormat="false" ht="15" hidden="false" customHeight="false" outlineLevel="0" collapsed="false">
      <c r="L2363" s="37"/>
      <c r="M2363" s="37"/>
      <c r="N2363" s="37"/>
      <c r="O2363" s="37"/>
      <c r="P2363" s="37"/>
      <c r="Q2363" s="37"/>
      <c r="R2363" s="37"/>
      <c r="S2363" s="37"/>
      <c r="T2363" s="37"/>
      <c r="U2363" s="81"/>
      <c r="V2363" s="37"/>
      <c r="W2363" s="37"/>
      <c r="X2363" s="37"/>
      <c r="Y2363" s="37"/>
      <c r="Z2363" s="37"/>
      <c r="AA2363" s="82"/>
      <c r="AB2363" s="87"/>
      <c r="AC2363" s="37"/>
      <c r="AD2363" s="37"/>
      <c r="AE2363" s="88"/>
      <c r="AF2363" s="87"/>
    </row>
    <row r="2364" customFormat="false" ht="15" hidden="false" customHeight="false" outlineLevel="0" collapsed="false">
      <c r="L2364" s="37"/>
      <c r="M2364" s="37"/>
      <c r="N2364" s="37"/>
      <c r="O2364" s="37"/>
      <c r="P2364" s="37"/>
      <c r="Q2364" s="37"/>
      <c r="R2364" s="37"/>
      <c r="S2364" s="37"/>
      <c r="T2364" s="37"/>
      <c r="U2364" s="81"/>
      <c r="V2364" s="37"/>
      <c r="W2364" s="37"/>
      <c r="X2364" s="37"/>
      <c r="Y2364" s="37"/>
      <c r="Z2364" s="37"/>
      <c r="AA2364" s="82"/>
      <c r="AB2364" s="87"/>
      <c r="AC2364" s="37"/>
      <c r="AD2364" s="37"/>
      <c r="AE2364" s="88"/>
      <c r="AF2364" s="87"/>
    </row>
    <row r="2365" customFormat="false" ht="15" hidden="false" customHeight="false" outlineLevel="0" collapsed="false">
      <c r="L2365" s="37"/>
      <c r="M2365" s="37"/>
      <c r="N2365" s="37"/>
      <c r="O2365" s="37"/>
      <c r="P2365" s="37"/>
      <c r="Q2365" s="37"/>
      <c r="R2365" s="37"/>
      <c r="S2365" s="37"/>
      <c r="T2365" s="37"/>
      <c r="U2365" s="81"/>
      <c r="V2365" s="37"/>
      <c r="W2365" s="37"/>
      <c r="X2365" s="37"/>
      <c r="Y2365" s="37"/>
      <c r="Z2365" s="37"/>
      <c r="AA2365" s="82"/>
      <c r="AB2365" s="87"/>
      <c r="AC2365" s="37"/>
      <c r="AD2365" s="37"/>
      <c r="AE2365" s="88"/>
      <c r="AF2365" s="87"/>
    </row>
    <row r="2366" customFormat="false" ht="15" hidden="false" customHeight="false" outlineLevel="0" collapsed="false">
      <c r="L2366" s="37"/>
      <c r="M2366" s="37"/>
      <c r="N2366" s="37"/>
      <c r="O2366" s="37"/>
      <c r="P2366" s="37"/>
      <c r="Q2366" s="37"/>
      <c r="R2366" s="37"/>
      <c r="S2366" s="37"/>
      <c r="T2366" s="37"/>
      <c r="U2366" s="81"/>
      <c r="V2366" s="37"/>
      <c r="W2366" s="37"/>
      <c r="X2366" s="37"/>
      <c r="Y2366" s="37"/>
      <c r="Z2366" s="37"/>
      <c r="AA2366" s="82"/>
      <c r="AB2366" s="87"/>
      <c r="AC2366" s="37"/>
      <c r="AD2366" s="37"/>
      <c r="AE2366" s="88"/>
      <c r="AF2366" s="87"/>
    </row>
    <row r="2367" customFormat="false" ht="15" hidden="false" customHeight="false" outlineLevel="0" collapsed="false">
      <c r="L2367" s="37"/>
      <c r="M2367" s="37"/>
      <c r="N2367" s="37"/>
      <c r="O2367" s="37"/>
      <c r="P2367" s="37"/>
      <c r="Q2367" s="37"/>
      <c r="R2367" s="37"/>
      <c r="S2367" s="37"/>
      <c r="T2367" s="37"/>
      <c r="U2367" s="81"/>
      <c r="V2367" s="37"/>
      <c r="W2367" s="37"/>
      <c r="X2367" s="37"/>
      <c r="Y2367" s="37"/>
      <c r="Z2367" s="37"/>
      <c r="AA2367" s="82"/>
      <c r="AB2367" s="87"/>
      <c r="AC2367" s="37"/>
      <c r="AD2367" s="37"/>
      <c r="AE2367" s="88"/>
      <c r="AF2367" s="87"/>
    </row>
    <row r="2368" customFormat="false" ht="15" hidden="false" customHeight="false" outlineLevel="0" collapsed="false">
      <c r="L2368" s="37"/>
      <c r="M2368" s="37"/>
      <c r="N2368" s="37"/>
      <c r="O2368" s="37"/>
      <c r="P2368" s="37"/>
      <c r="Q2368" s="37"/>
      <c r="R2368" s="37"/>
      <c r="S2368" s="37"/>
      <c r="T2368" s="37"/>
      <c r="U2368" s="81"/>
      <c r="V2368" s="37"/>
      <c r="W2368" s="37"/>
      <c r="X2368" s="37"/>
      <c r="Y2368" s="37"/>
      <c r="Z2368" s="37"/>
      <c r="AA2368" s="82"/>
      <c r="AB2368" s="87"/>
      <c r="AC2368" s="37"/>
      <c r="AD2368" s="37"/>
      <c r="AE2368" s="88"/>
      <c r="AF2368" s="87"/>
    </row>
    <row r="2369" customFormat="false" ht="15" hidden="false" customHeight="false" outlineLevel="0" collapsed="false">
      <c r="L2369" s="37"/>
      <c r="M2369" s="37"/>
      <c r="N2369" s="37"/>
      <c r="O2369" s="37"/>
      <c r="P2369" s="37"/>
      <c r="Q2369" s="37"/>
      <c r="R2369" s="37"/>
      <c r="S2369" s="37"/>
      <c r="T2369" s="37"/>
      <c r="U2369" s="81"/>
      <c r="V2369" s="37"/>
      <c r="W2369" s="37"/>
      <c r="X2369" s="37"/>
      <c r="Y2369" s="37"/>
      <c r="Z2369" s="37"/>
      <c r="AA2369" s="82"/>
      <c r="AB2369" s="87"/>
      <c r="AC2369" s="37"/>
      <c r="AD2369" s="37"/>
      <c r="AE2369" s="88"/>
      <c r="AF2369" s="87"/>
    </row>
    <row r="2370" customFormat="false" ht="15" hidden="false" customHeight="false" outlineLevel="0" collapsed="false">
      <c r="L2370" s="37"/>
      <c r="M2370" s="37"/>
      <c r="N2370" s="37"/>
      <c r="O2370" s="37"/>
      <c r="P2370" s="37"/>
      <c r="Q2370" s="37"/>
      <c r="R2370" s="37"/>
      <c r="S2370" s="37"/>
      <c r="T2370" s="37"/>
      <c r="U2370" s="81"/>
      <c r="V2370" s="37"/>
      <c r="W2370" s="37"/>
      <c r="X2370" s="37"/>
      <c r="Y2370" s="37"/>
      <c r="Z2370" s="37"/>
      <c r="AA2370" s="82"/>
      <c r="AB2370" s="87"/>
      <c r="AC2370" s="37"/>
      <c r="AD2370" s="37"/>
      <c r="AE2370" s="88"/>
      <c r="AF2370" s="87"/>
    </row>
    <row r="2371" customFormat="false" ht="15" hidden="false" customHeight="false" outlineLevel="0" collapsed="false">
      <c r="L2371" s="37"/>
      <c r="M2371" s="37"/>
      <c r="N2371" s="37"/>
      <c r="O2371" s="37"/>
      <c r="P2371" s="37"/>
      <c r="Q2371" s="37"/>
      <c r="R2371" s="37"/>
      <c r="S2371" s="37"/>
      <c r="T2371" s="37"/>
      <c r="U2371" s="81"/>
      <c r="V2371" s="37"/>
      <c r="W2371" s="37"/>
      <c r="X2371" s="37"/>
      <c r="Y2371" s="37"/>
      <c r="Z2371" s="37"/>
      <c r="AA2371" s="82"/>
      <c r="AB2371" s="87"/>
      <c r="AC2371" s="37"/>
      <c r="AD2371" s="37"/>
      <c r="AE2371" s="88"/>
      <c r="AF2371" s="87"/>
    </row>
    <row r="2372" customFormat="false" ht="15" hidden="false" customHeight="false" outlineLevel="0" collapsed="false">
      <c r="L2372" s="37"/>
      <c r="M2372" s="37"/>
      <c r="N2372" s="37"/>
      <c r="O2372" s="37"/>
      <c r="P2372" s="37"/>
      <c r="Q2372" s="37"/>
      <c r="R2372" s="37"/>
      <c r="S2372" s="37"/>
      <c r="T2372" s="37"/>
      <c r="U2372" s="81"/>
      <c r="V2372" s="37"/>
      <c r="W2372" s="37"/>
      <c r="X2372" s="37"/>
      <c r="Y2372" s="37"/>
      <c r="Z2372" s="37"/>
      <c r="AA2372" s="82"/>
      <c r="AB2372" s="87"/>
      <c r="AC2372" s="37"/>
      <c r="AD2372" s="37"/>
      <c r="AE2372" s="88"/>
      <c r="AF2372" s="87"/>
    </row>
    <row r="2373" customFormat="false" ht="15" hidden="false" customHeight="false" outlineLevel="0" collapsed="false">
      <c r="L2373" s="37"/>
      <c r="M2373" s="37"/>
      <c r="N2373" s="37"/>
      <c r="O2373" s="37"/>
      <c r="P2373" s="37"/>
      <c r="Q2373" s="37"/>
      <c r="R2373" s="37"/>
      <c r="S2373" s="37"/>
      <c r="T2373" s="37"/>
      <c r="U2373" s="81"/>
      <c r="V2373" s="37"/>
      <c r="W2373" s="37"/>
      <c r="X2373" s="37"/>
      <c r="Y2373" s="37"/>
      <c r="Z2373" s="37"/>
      <c r="AA2373" s="82"/>
      <c r="AB2373" s="87"/>
      <c r="AC2373" s="37"/>
      <c r="AD2373" s="37"/>
      <c r="AE2373" s="88"/>
      <c r="AF2373" s="87"/>
    </row>
    <row r="2374" customFormat="false" ht="15" hidden="false" customHeight="false" outlineLevel="0" collapsed="false">
      <c r="L2374" s="37"/>
      <c r="M2374" s="37"/>
      <c r="N2374" s="37"/>
      <c r="O2374" s="37"/>
      <c r="P2374" s="37"/>
      <c r="Q2374" s="37"/>
      <c r="R2374" s="37"/>
      <c r="S2374" s="37"/>
      <c r="T2374" s="37"/>
      <c r="U2374" s="81"/>
      <c r="V2374" s="37"/>
      <c r="W2374" s="37"/>
      <c r="X2374" s="37"/>
      <c r="Y2374" s="37"/>
      <c r="Z2374" s="37"/>
      <c r="AA2374" s="82"/>
      <c r="AB2374" s="87"/>
      <c r="AC2374" s="37"/>
      <c r="AD2374" s="37"/>
      <c r="AE2374" s="88"/>
      <c r="AF2374" s="87"/>
    </row>
    <row r="2375" customFormat="false" ht="15" hidden="false" customHeight="false" outlineLevel="0" collapsed="false">
      <c r="L2375" s="37"/>
      <c r="M2375" s="37"/>
      <c r="N2375" s="37"/>
      <c r="O2375" s="37"/>
      <c r="P2375" s="37"/>
      <c r="Q2375" s="37"/>
      <c r="R2375" s="37"/>
      <c r="S2375" s="37"/>
      <c r="T2375" s="37"/>
      <c r="U2375" s="81"/>
      <c r="V2375" s="37"/>
      <c r="W2375" s="37"/>
      <c r="X2375" s="37"/>
      <c r="Y2375" s="37"/>
      <c r="Z2375" s="37"/>
      <c r="AA2375" s="82"/>
      <c r="AB2375" s="87"/>
      <c r="AC2375" s="37"/>
      <c r="AD2375" s="37"/>
      <c r="AE2375" s="88"/>
      <c r="AF2375" s="87"/>
    </row>
    <row r="2376" customFormat="false" ht="15" hidden="false" customHeight="false" outlineLevel="0" collapsed="false">
      <c r="L2376" s="37"/>
      <c r="M2376" s="37"/>
      <c r="N2376" s="37"/>
      <c r="O2376" s="37"/>
      <c r="P2376" s="37"/>
      <c r="Q2376" s="37"/>
      <c r="R2376" s="37"/>
      <c r="S2376" s="37"/>
      <c r="T2376" s="37"/>
      <c r="U2376" s="81"/>
      <c r="V2376" s="37"/>
      <c r="W2376" s="37"/>
      <c r="X2376" s="37"/>
      <c r="Y2376" s="37"/>
      <c r="Z2376" s="37"/>
      <c r="AA2376" s="82"/>
      <c r="AB2376" s="87"/>
      <c r="AC2376" s="37"/>
      <c r="AD2376" s="37"/>
      <c r="AE2376" s="88"/>
      <c r="AF2376" s="87"/>
    </row>
    <row r="2377" customFormat="false" ht="15" hidden="false" customHeight="false" outlineLevel="0" collapsed="false">
      <c r="L2377" s="37"/>
      <c r="M2377" s="37"/>
      <c r="N2377" s="37"/>
      <c r="O2377" s="37"/>
      <c r="P2377" s="37"/>
      <c r="Q2377" s="37"/>
      <c r="R2377" s="37"/>
      <c r="S2377" s="37"/>
      <c r="T2377" s="37"/>
      <c r="U2377" s="81"/>
      <c r="V2377" s="37"/>
      <c r="W2377" s="37"/>
      <c r="X2377" s="37"/>
      <c r="Y2377" s="37"/>
      <c r="Z2377" s="37"/>
      <c r="AA2377" s="82"/>
      <c r="AB2377" s="87"/>
      <c r="AC2377" s="37"/>
      <c r="AD2377" s="37"/>
      <c r="AE2377" s="88"/>
      <c r="AF2377" s="87"/>
    </row>
    <row r="2378" customFormat="false" ht="15" hidden="false" customHeight="false" outlineLevel="0" collapsed="false">
      <c r="L2378" s="37"/>
      <c r="M2378" s="37"/>
      <c r="N2378" s="37"/>
      <c r="O2378" s="37"/>
      <c r="P2378" s="37"/>
      <c r="Q2378" s="37"/>
      <c r="R2378" s="37"/>
      <c r="S2378" s="37"/>
      <c r="T2378" s="37"/>
      <c r="U2378" s="81"/>
      <c r="V2378" s="37"/>
      <c r="W2378" s="37"/>
      <c r="X2378" s="37"/>
      <c r="Y2378" s="37"/>
      <c r="Z2378" s="37"/>
      <c r="AA2378" s="82"/>
      <c r="AB2378" s="87"/>
      <c r="AC2378" s="37"/>
      <c r="AD2378" s="37"/>
      <c r="AE2378" s="88"/>
      <c r="AF2378" s="87"/>
    </row>
    <row r="2379" customFormat="false" ht="15" hidden="false" customHeight="false" outlineLevel="0" collapsed="false">
      <c r="L2379" s="37"/>
      <c r="M2379" s="37"/>
      <c r="N2379" s="37"/>
      <c r="O2379" s="37"/>
      <c r="P2379" s="37"/>
      <c r="Q2379" s="37"/>
      <c r="R2379" s="37"/>
      <c r="S2379" s="37"/>
      <c r="T2379" s="37"/>
      <c r="U2379" s="81"/>
      <c r="V2379" s="37"/>
      <c r="W2379" s="37"/>
      <c r="X2379" s="37"/>
      <c r="Y2379" s="37"/>
      <c r="Z2379" s="37"/>
      <c r="AA2379" s="82"/>
      <c r="AB2379" s="87"/>
      <c r="AC2379" s="37"/>
      <c r="AD2379" s="37"/>
      <c r="AE2379" s="88"/>
      <c r="AF2379" s="87"/>
    </row>
    <row r="2380" customFormat="false" ht="15" hidden="false" customHeight="false" outlineLevel="0" collapsed="false">
      <c r="L2380" s="37"/>
      <c r="M2380" s="37"/>
      <c r="N2380" s="37"/>
      <c r="O2380" s="37"/>
      <c r="P2380" s="37"/>
      <c r="Q2380" s="37"/>
      <c r="R2380" s="37"/>
      <c r="S2380" s="37"/>
      <c r="T2380" s="37"/>
      <c r="U2380" s="81"/>
      <c r="V2380" s="37"/>
      <c r="W2380" s="37"/>
      <c r="X2380" s="37"/>
      <c r="Y2380" s="37"/>
      <c r="Z2380" s="37"/>
      <c r="AA2380" s="82"/>
      <c r="AB2380" s="87"/>
      <c r="AC2380" s="37"/>
      <c r="AD2380" s="37"/>
      <c r="AE2380" s="88"/>
      <c r="AF2380" s="87"/>
    </row>
    <row r="2381" customFormat="false" ht="15" hidden="false" customHeight="false" outlineLevel="0" collapsed="false">
      <c r="L2381" s="37"/>
      <c r="M2381" s="37"/>
      <c r="N2381" s="37"/>
      <c r="O2381" s="37"/>
      <c r="P2381" s="37"/>
      <c r="Q2381" s="37"/>
      <c r="R2381" s="37"/>
      <c r="S2381" s="37"/>
      <c r="T2381" s="37"/>
      <c r="U2381" s="81"/>
      <c r="V2381" s="37"/>
      <c r="W2381" s="37"/>
      <c r="X2381" s="37"/>
      <c r="Y2381" s="37"/>
      <c r="Z2381" s="37"/>
      <c r="AA2381" s="82"/>
      <c r="AB2381" s="87"/>
      <c r="AC2381" s="37"/>
      <c r="AD2381" s="37"/>
      <c r="AE2381" s="88"/>
      <c r="AF2381" s="87"/>
    </row>
    <row r="2382" customFormat="false" ht="15" hidden="false" customHeight="false" outlineLevel="0" collapsed="false">
      <c r="L2382" s="37"/>
      <c r="M2382" s="37"/>
      <c r="N2382" s="37"/>
      <c r="O2382" s="37"/>
      <c r="P2382" s="37"/>
      <c r="Q2382" s="37"/>
      <c r="R2382" s="37"/>
      <c r="S2382" s="37"/>
      <c r="T2382" s="37"/>
      <c r="U2382" s="81"/>
      <c r="V2382" s="37"/>
      <c r="W2382" s="37"/>
      <c r="X2382" s="37"/>
      <c r="Y2382" s="37"/>
      <c r="Z2382" s="37"/>
      <c r="AA2382" s="82"/>
      <c r="AB2382" s="87"/>
      <c r="AC2382" s="37"/>
      <c r="AD2382" s="37"/>
      <c r="AE2382" s="88"/>
      <c r="AF2382" s="87"/>
    </row>
    <row r="2383" customFormat="false" ht="15" hidden="false" customHeight="false" outlineLevel="0" collapsed="false">
      <c r="L2383" s="37"/>
      <c r="M2383" s="37"/>
      <c r="N2383" s="37"/>
      <c r="O2383" s="37"/>
      <c r="P2383" s="37"/>
      <c r="Q2383" s="37"/>
      <c r="R2383" s="37"/>
      <c r="S2383" s="37"/>
      <c r="T2383" s="37"/>
      <c r="U2383" s="81"/>
      <c r="V2383" s="37"/>
      <c r="W2383" s="37"/>
      <c r="X2383" s="37"/>
      <c r="Y2383" s="37"/>
      <c r="Z2383" s="37"/>
      <c r="AA2383" s="82"/>
      <c r="AB2383" s="87"/>
      <c r="AC2383" s="37"/>
      <c r="AD2383" s="37"/>
      <c r="AE2383" s="88"/>
      <c r="AF2383" s="87"/>
    </row>
    <row r="2384" customFormat="false" ht="15" hidden="false" customHeight="false" outlineLevel="0" collapsed="false">
      <c r="L2384" s="37"/>
      <c r="M2384" s="37"/>
      <c r="N2384" s="37"/>
      <c r="O2384" s="37"/>
      <c r="P2384" s="37"/>
      <c r="Q2384" s="37"/>
      <c r="R2384" s="37"/>
      <c r="S2384" s="37"/>
      <c r="T2384" s="37"/>
      <c r="U2384" s="81"/>
      <c r="V2384" s="37"/>
      <c r="W2384" s="37"/>
      <c r="X2384" s="37"/>
      <c r="Y2384" s="37"/>
      <c r="Z2384" s="37"/>
      <c r="AA2384" s="82"/>
      <c r="AB2384" s="87"/>
      <c r="AC2384" s="37"/>
      <c r="AD2384" s="37"/>
      <c r="AE2384" s="88"/>
      <c r="AF2384" s="87"/>
    </row>
    <row r="2385" customFormat="false" ht="15" hidden="false" customHeight="false" outlineLevel="0" collapsed="false">
      <c r="L2385" s="37"/>
      <c r="M2385" s="37"/>
      <c r="N2385" s="37"/>
      <c r="O2385" s="37"/>
      <c r="P2385" s="37"/>
      <c r="Q2385" s="37"/>
      <c r="R2385" s="37"/>
      <c r="S2385" s="37"/>
      <c r="T2385" s="37"/>
      <c r="U2385" s="81"/>
      <c r="V2385" s="37"/>
      <c r="W2385" s="37"/>
      <c r="X2385" s="37"/>
      <c r="Y2385" s="37"/>
      <c r="Z2385" s="37"/>
      <c r="AA2385" s="82"/>
      <c r="AB2385" s="87"/>
      <c r="AC2385" s="37"/>
      <c r="AD2385" s="37"/>
      <c r="AE2385" s="88"/>
      <c r="AF2385" s="87"/>
    </row>
    <row r="2386" customFormat="false" ht="15" hidden="false" customHeight="false" outlineLevel="0" collapsed="false">
      <c r="L2386" s="37"/>
      <c r="M2386" s="37"/>
      <c r="N2386" s="37"/>
      <c r="O2386" s="37"/>
      <c r="P2386" s="37"/>
      <c r="Q2386" s="37"/>
      <c r="R2386" s="37"/>
      <c r="S2386" s="37"/>
      <c r="T2386" s="37"/>
      <c r="U2386" s="81"/>
      <c r="V2386" s="37"/>
      <c r="W2386" s="37"/>
      <c r="X2386" s="37"/>
      <c r="Y2386" s="37"/>
      <c r="Z2386" s="37"/>
      <c r="AA2386" s="82"/>
      <c r="AB2386" s="87"/>
      <c r="AC2386" s="37"/>
      <c r="AD2386" s="37"/>
      <c r="AE2386" s="88"/>
      <c r="AF2386" s="87"/>
    </row>
    <row r="2387" customFormat="false" ht="15" hidden="false" customHeight="false" outlineLevel="0" collapsed="false">
      <c r="L2387" s="37"/>
      <c r="M2387" s="37"/>
      <c r="N2387" s="37"/>
      <c r="O2387" s="37"/>
      <c r="P2387" s="37"/>
      <c r="Q2387" s="37"/>
      <c r="R2387" s="37"/>
      <c r="S2387" s="37"/>
      <c r="T2387" s="37"/>
      <c r="U2387" s="81"/>
      <c r="V2387" s="37"/>
      <c r="W2387" s="37"/>
      <c r="X2387" s="37"/>
      <c r="Y2387" s="37"/>
      <c r="Z2387" s="37"/>
      <c r="AA2387" s="82"/>
      <c r="AB2387" s="87"/>
      <c r="AC2387" s="37"/>
      <c r="AD2387" s="37"/>
      <c r="AE2387" s="88"/>
      <c r="AF2387" s="87"/>
    </row>
    <row r="2388" customFormat="false" ht="15" hidden="false" customHeight="false" outlineLevel="0" collapsed="false">
      <c r="L2388" s="37"/>
      <c r="M2388" s="37"/>
      <c r="N2388" s="37"/>
      <c r="O2388" s="37"/>
      <c r="P2388" s="37"/>
      <c r="Q2388" s="37"/>
      <c r="R2388" s="37"/>
      <c r="S2388" s="37"/>
      <c r="T2388" s="37"/>
      <c r="U2388" s="81"/>
      <c r="V2388" s="37"/>
      <c r="W2388" s="37"/>
      <c r="X2388" s="37"/>
      <c r="Y2388" s="37"/>
      <c r="Z2388" s="37"/>
      <c r="AA2388" s="82"/>
      <c r="AB2388" s="87"/>
      <c r="AC2388" s="37"/>
      <c r="AD2388" s="37"/>
      <c r="AE2388" s="88"/>
      <c r="AF2388" s="87"/>
    </row>
    <row r="2389" customFormat="false" ht="15" hidden="false" customHeight="false" outlineLevel="0" collapsed="false">
      <c r="L2389" s="37"/>
      <c r="M2389" s="37"/>
      <c r="N2389" s="37"/>
      <c r="O2389" s="37"/>
      <c r="P2389" s="37"/>
      <c r="Q2389" s="37"/>
      <c r="R2389" s="37"/>
      <c r="S2389" s="37"/>
      <c r="T2389" s="37"/>
      <c r="U2389" s="81"/>
      <c r="V2389" s="37"/>
      <c r="W2389" s="37"/>
      <c r="X2389" s="37"/>
      <c r="Y2389" s="37"/>
      <c r="Z2389" s="37"/>
      <c r="AA2389" s="82"/>
      <c r="AB2389" s="87"/>
      <c r="AC2389" s="37"/>
      <c r="AD2389" s="37"/>
      <c r="AE2389" s="88"/>
      <c r="AF2389" s="87"/>
    </row>
    <row r="2390" customFormat="false" ht="15" hidden="false" customHeight="false" outlineLevel="0" collapsed="false">
      <c r="L2390" s="37"/>
      <c r="M2390" s="37"/>
      <c r="N2390" s="37"/>
      <c r="O2390" s="37"/>
      <c r="P2390" s="37"/>
      <c r="Q2390" s="37"/>
      <c r="R2390" s="37"/>
      <c r="S2390" s="37"/>
      <c r="T2390" s="37"/>
      <c r="U2390" s="81"/>
      <c r="V2390" s="37"/>
      <c r="W2390" s="37"/>
      <c r="X2390" s="37"/>
      <c r="Y2390" s="37"/>
      <c r="Z2390" s="37"/>
      <c r="AA2390" s="82"/>
      <c r="AB2390" s="87"/>
      <c r="AC2390" s="37"/>
      <c r="AD2390" s="37"/>
      <c r="AE2390" s="88"/>
      <c r="AF2390" s="87"/>
    </row>
    <row r="2391" customFormat="false" ht="15" hidden="false" customHeight="false" outlineLevel="0" collapsed="false">
      <c r="L2391" s="37"/>
      <c r="M2391" s="37"/>
      <c r="N2391" s="37"/>
      <c r="O2391" s="37"/>
      <c r="P2391" s="37"/>
      <c r="Q2391" s="37"/>
      <c r="R2391" s="37"/>
      <c r="S2391" s="37"/>
      <c r="T2391" s="37"/>
      <c r="U2391" s="81"/>
      <c r="V2391" s="37"/>
      <c r="W2391" s="37"/>
      <c r="X2391" s="37"/>
      <c r="Y2391" s="37"/>
      <c r="Z2391" s="37"/>
      <c r="AA2391" s="82"/>
      <c r="AB2391" s="87"/>
      <c r="AC2391" s="37"/>
      <c r="AD2391" s="37"/>
      <c r="AE2391" s="88"/>
      <c r="AF2391" s="87"/>
    </row>
    <row r="2392" customFormat="false" ht="15" hidden="false" customHeight="false" outlineLevel="0" collapsed="false">
      <c r="L2392" s="37"/>
      <c r="M2392" s="37"/>
      <c r="N2392" s="37"/>
      <c r="O2392" s="37"/>
      <c r="P2392" s="37"/>
      <c r="Q2392" s="37"/>
      <c r="R2392" s="37"/>
      <c r="S2392" s="37"/>
      <c r="T2392" s="37"/>
      <c r="U2392" s="81"/>
      <c r="V2392" s="37"/>
      <c r="W2392" s="37"/>
      <c r="X2392" s="37"/>
      <c r="Y2392" s="37"/>
      <c r="Z2392" s="37"/>
      <c r="AA2392" s="82"/>
      <c r="AB2392" s="87"/>
      <c r="AC2392" s="37"/>
      <c r="AD2392" s="37"/>
      <c r="AE2392" s="88"/>
      <c r="AF2392" s="87"/>
    </row>
    <row r="2393" customFormat="false" ht="15" hidden="false" customHeight="false" outlineLevel="0" collapsed="false">
      <c r="L2393" s="37"/>
      <c r="M2393" s="37"/>
      <c r="N2393" s="37"/>
      <c r="O2393" s="37"/>
      <c r="P2393" s="37"/>
      <c r="Q2393" s="37"/>
      <c r="R2393" s="37"/>
      <c r="S2393" s="37"/>
      <c r="T2393" s="37"/>
      <c r="U2393" s="81"/>
      <c r="V2393" s="37"/>
      <c r="W2393" s="37"/>
      <c r="X2393" s="37"/>
      <c r="Y2393" s="37"/>
      <c r="Z2393" s="37"/>
      <c r="AA2393" s="82"/>
      <c r="AB2393" s="87"/>
      <c r="AC2393" s="37"/>
      <c r="AD2393" s="37"/>
      <c r="AE2393" s="88"/>
      <c r="AF2393" s="87"/>
    </row>
    <row r="2394" customFormat="false" ht="15" hidden="false" customHeight="false" outlineLevel="0" collapsed="false">
      <c r="L2394" s="37"/>
      <c r="M2394" s="37"/>
      <c r="N2394" s="37"/>
      <c r="O2394" s="37"/>
      <c r="P2394" s="37"/>
      <c r="Q2394" s="37"/>
      <c r="R2394" s="37"/>
      <c r="S2394" s="37"/>
      <c r="T2394" s="37"/>
      <c r="U2394" s="81"/>
      <c r="V2394" s="37"/>
      <c r="W2394" s="37"/>
      <c r="X2394" s="37"/>
      <c r="Y2394" s="37"/>
      <c r="Z2394" s="37"/>
      <c r="AA2394" s="82"/>
      <c r="AB2394" s="87"/>
      <c r="AC2394" s="37"/>
      <c r="AD2394" s="37"/>
      <c r="AE2394" s="88"/>
      <c r="AF2394" s="87"/>
    </row>
    <row r="2395" customFormat="false" ht="15" hidden="false" customHeight="false" outlineLevel="0" collapsed="false">
      <c r="L2395" s="37"/>
      <c r="M2395" s="37"/>
      <c r="N2395" s="37"/>
      <c r="O2395" s="37"/>
      <c r="P2395" s="37"/>
      <c r="Q2395" s="37"/>
      <c r="R2395" s="37"/>
      <c r="S2395" s="37"/>
      <c r="T2395" s="37"/>
      <c r="U2395" s="81"/>
      <c r="V2395" s="37"/>
      <c r="W2395" s="37"/>
      <c r="X2395" s="37"/>
      <c r="Y2395" s="37"/>
      <c r="Z2395" s="37"/>
      <c r="AA2395" s="82"/>
      <c r="AB2395" s="87"/>
      <c r="AC2395" s="37"/>
      <c r="AD2395" s="37"/>
      <c r="AE2395" s="88"/>
      <c r="AF2395" s="87"/>
    </row>
    <row r="2396" customFormat="false" ht="15" hidden="false" customHeight="false" outlineLevel="0" collapsed="false">
      <c r="L2396" s="37"/>
      <c r="M2396" s="37"/>
      <c r="N2396" s="37"/>
      <c r="O2396" s="37"/>
      <c r="P2396" s="37"/>
      <c r="Q2396" s="37"/>
      <c r="R2396" s="37"/>
      <c r="S2396" s="37"/>
      <c r="T2396" s="37"/>
      <c r="U2396" s="81"/>
      <c r="V2396" s="37"/>
      <c r="W2396" s="37"/>
      <c r="X2396" s="37"/>
      <c r="Y2396" s="37"/>
      <c r="Z2396" s="37"/>
      <c r="AA2396" s="82"/>
      <c r="AB2396" s="87"/>
      <c r="AC2396" s="37"/>
      <c r="AD2396" s="37"/>
      <c r="AE2396" s="88"/>
      <c r="AF2396" s="87"/>
    </row>
    <row r="2397" customFormat="false" ht="15" hidden="false" customHeight="false" outlineLevel="0" collapsed="false">
      <c r="L2397" s="37"/>
      <c r="M2397" s="37"/>
      <c r="N2397" s="37"/>
      <c r="O2397" s="37"/>
      <c r="P2397" s="37"/>
      <c r="Q2397" s="37"/>
      <c r="R2397" s="37"/>
      <c r="S2397" s="37"/>
      <c r="T2397" s="37"/>
      <c r="U2397" s="81"/>
      <c r="V2397" s="37"/>
      <c r="W2397" s="37"/>
      <c r="X2397" s="37"/>
      <c r="Y2397" s="37"/>
      <c r="Z2397" s="37"/>
      <c r="AA2397" s="82"/>
      <c r="AB2397" s="87"/>
      <c r="AC2397" s="37"/>
      <c r="AD2397" s="37"/>
      <c r="AE2397" s="88"/>
      <c r="AF2397" s="87"/>
    </row>
    <row r="2398" customFormat="false" ht="15" hidden="false" customHeight="false" outlineLevel="0" collapsed="false">
      <c r="L2398" s="37"/>
      <c r="M2398" s="37"/>
      <c r="N2398" s="37"/>
      <c r="O2398" s="37"/>
      <c r="P2398" s="37"/>
      <c r="Q2398" s="37"/>
      <c r="R2398" s="37"/>
      <c r="S2398" s="37"/>
      <c r="T2398" s="37"/>
      <c r="U2398" s="81"/>
      <c r="V2398" s="37"/>
      <c r="W2398" s="37"/>
      <c r="X2398" s="37"/>
      <c r="Y2398" s="37"/>
      <c r="Z2398" s="37"/>
      <c r="AA2398" s="82"/>
      <c r="AB2398" s="87"/>
      <c r="AC2398" s="37"/>
      <c r="AD2398" s="37"/>
      <c r="AE2398" s="88"/>
      <c r="AF2398" s="87"/>
    </row>
    <row r="2399" customFormat="false" ht="15" hidden="false" customHeight="false" outlineLevel="0" collapsed="false">
      <c r="L2399" s="37"/>
      <c r="M2399" s="37"/>
      <c r="N2399" s="37"/>
      <c r="O2399" s="37"/>
      <c r="P2399" s="37"/>
      <c r="Q2399" s="37"/>
      <c r="R2399" s="37"/>
      <c r="S2399" s="37"/>
      <c r="T2399" s="37"/>
      <c r="U2399" s="81"/>
      <c r="V2399" s="37"/>
      <c r="W2399" s="37"/>
      <c r="X2399" s="37"/>
      <c r="Y2399" s="37"/>
      <c r="Z2399" s="37"/>
      <c r="AA2399" s="82"/>
      <c r="AB2399" s="87"/>
      <c r="AC2399" s="37"/>
      <c r="AD2399" s="37"/>
      <c r="AE2399" s="88"/>
      <c r="AF2399" s="87"/>
    </row>
    <row r="2400" customFormat="false" ht="15" hidden="false" customHeight="false" outlineLevel="0" collapsed="false">
      <c r="L2400" s="37"/>
      <c r="M2400" s="37"/>
      <c r="N2400" s="37"/>
      <c r="O2400" s="37"/>
      <c r="P2400" s="37"/>
      <c r="Q2400" s="37"/>
      <c r="R2400" s="37"/>
      <c r="S2400" s="37"/>
      <c r="T2400" s="37"/>
      <c r="U2400" s="81"/>
      <c r="V2400" s="37"/>
      <c r="W2400" s="37"/>
      <c r="X2400" s="37"/>
      <c r="Y2400" s="37"/>
      <c r="Z2400" s="37"/>
      <c r="AA2400" s="82"/>
      <c r="AB2400" s="87"/>
      <c r="AC2400" s="37"/>
      <c r="AD2400" s="37"/>
      <c r="AE2400" s="88"/>
      <c r="AF2400" s="87"/>
    </row>
    <row r="2401" customFormat="false" ht="15" hidden="false" customHeight="false" outlineLevel="0" collapsed="false">
      <c r="L2401" s="37"/>
      <c r="M2401" s="37"/>
      <c r="N2401" s="37"/>
      <c r="O2401" s="37"/>
      <c r="P2401" s="37"/>
      <c r="Q2401" s="37"/>
      <c r="R2401" s="37"/>
      <c r="S2401" s="37"/>
      <c r="T2401" s="37"/>
      <c r="U2401" s="81"/>
      <c r="V2401" s="37"/>
      <c r="W2401" s="37"/>
      <c r="X2401" s="37"/>
      <c r="Y2401" s="37"/>
      <c r="Z2401" s="37"/>
      <c r="AA2401" s="82"/>
      <c r="AB2401" s="87"/>
      <c r="AC2401" s="37"/>
      <c r="AD2401" s="37"/>
      <c r="AE2401" s="88"/>
      <c r="AF2401" s="87"/>
    </row>
    <row r="2402" customFormat="false" ht="15" hidden="false" customHeight="false" outlineLevel="0" collapsed="false">
      <c r="L2402" s="37"/>
      <c r="M2402" s="37"/>
      <c r="N2402" s="37"/>
      <c r="O2402" s="37"/>
      <c r="P2402" s="37"/>
      <c r="Q2402" s="37"/>
      <c r="R2402" s="37"/>
      <c r="S2402" s="37"/>
      <c r="T2402" s="37"/>
      <c r="U2402" s="81"/>
      <c r="V2402" s="37"/>
      <c r="W2402" s="37"/>
      <c r="X2402" s="37"/>
      <c r="Y2402" s="37"/>
      <c r="Z2402" s="37"/>
      <c r="AA2402" s="82"/>
      <c r="AB2402" s="87"/>
      <c r="AC2402" s="37"/>
      <c r="AD2402" s="37"/>
      <c r="AE2402" s="88"/>
      <c r="AF2402" s="87"/>
    </row>
    <row r="2403" customFormat="false" ht="15" hidden="false" customHeight="false" outlineLevel="0" collapsed="false">
      <c r="L2403" s="37"/>
      <c r="M2403" s="37"/>
      <c r="N2403" s="37"/>
      <c r="O2403" s="37"/>
      <c r="P2403" s="37"/>
      <c r="Q2403" s="37"/>
      <c r="R2403" s="37"/>
      <c r="S2403" s="37"/>
      <c r="T2403" s="37"/>
      <c r="U2403" s="81"/>
      <c r="V2403" s="37"/>
      <c r="W2403" s="37"/>
      <c r="X2403" s="37"/>
      <c r="Y2403" s="37"/>
      <c r="Z2403" s="37"/>
      <c r="AA2403" s="82"/>
      <c r="AB2403" s="87"/>
      <c r="AC2403" s="37"/>
      <c r="AD2403" s="37"/>
      <c r="AE2403" s="88"/>
      <c r="AF2403" s="87"/>
    </row>
    <row r="2404" customFormat="false" ht="15" hidden="false" customHeight="false" outlineLevel="0" collapsed="false">
      <c r="L2404" s="37"/>
      <c r="M2404" s="37"/>
      <c r="N2404" s="37"/>
      <c r="O2404" s="37"/>
      <c r="P2404" s="37"/>
      <c r="Q2404" s="37"/>
      <c r="R2404" s="37"/>
      <c r="S2404" s="37"/>
      <c r="T2404" s="37"/>
      <c r="U2404" s="81"/>
      <c r="V2404" s="37"/>
      <c r="W2404" s="37"/>
      <c r="X2404" s="37"/>
      <c r="Y2404" s="37"/>
      <c r="Z2404" s="37"/>
      <c r="AA2404" s="82"/>
      <c r="AB2404" s="87"/>
      <c r="AC2404" s="37"/>
      <c r="AD2404" s="37"/>
      <c r="AE2404" s="88"/>
      <c r="AF2404" s="87"/>
    </row>
    <row r="2405" customFormat="false" ht="15" hidden="false" customHeight="false" outlineLevel="0" collapsed="false">
      <c r="L2405" s="37"/>
      <c r="M2405" s="37"/>
      <c r="N2405" s="37"/>
      <c r="O2405" s="37"/>
      <c r="P2405" s="37"/>
      <c r="Q2405" s="37"/>
      <c r="R2405" s="37"/>
      <c r="S2405" s="37"/>
      <c r="T2405" s="37"/>
      <c r="U2405" s="81"/>
      <c r="V2405" s="37"/>
      <c r="W2405" s="37"/>
      <c r="X2405" s="37"/>
      <c r="Y2405" s="37"/>
      <c r="Z2405" s="37"/>
      <c r="AA2405" s="82"/>
      <c r="AB2405" s="87"/>
      <c r="AC2405" s="37"/>
      <c r="AD2405" s="37"/>
      <c r="AE2405" s="88"/>
      <c r="AF2405" s="87"/>
    </row>
    <row r="2406" customFormat="false" ht="15" hidden="false" customHeight="false" outlineLevel="0" collapsed="false">
      <c r="L2406" s="37"/>
      <c r="M2406" s="37"/>
      <c r="N2406" s="37"/>
      <c r="O2406" s="37"/>
      <c r="P2406" s="37"/>
      <c r="Q2406" s="37"/>
      <c r="R2406" s="37"/>
      <c r="S2406" s="37"/>
      <c r="T2406" s="37"/>
      <c r="U2406" s="81"/>
      <c r="V2406" s="37"/>
      <c r="W2406" s="37"/>
      <c r="X2406" s="37"/>
      <c r="Y2406" s="37"/>
      <c r="Z2406" s="37"/>
      <c r="AA2406" s="82"/>
      <c r="AB2406" s="87"/>
      <c r="AC2406" s="37"/>
      <c r="AD2406" s="37"/>
      <c r="AE2406" s="88"/>
      <c r="AF2406" s="87"/>
    </row>
    <row r="2407" customFormat="false" ht="15" hidden="false" customHeight="false" outlineLevel="0" collapsed="false">
      <c r="L2407" s="37"/>
      <c r="M2407" s="37"/>
      <c r="N2407" s="37"/>
      <c r="O2407" s="37"/>
      <c r="P2407" s="37"/>
      <c r="Q2407" s="37"/>
      <c r="R2407" s="37"/>
      <c r="S2407" s="37"/>
      <c r="T2407" s="37"/>
      <c r="U2407" s="81"/>
      <c r="V2407" s="37"/>
      <c r="W2407" s="37"/>
      <c r="X2407" s="37"/>
      <c r="Y2407" s="37"/>
      <c r="Z2407" s="37"/>
      <c r="AA2407" s="82"/>
      <c r="AB2407" s="87"/>
      <c r="AC2407" s="37"/>
      <c r="AD2407" s="37"/>
      <c r="AE2407" s="88"/>
      <c r="AF2407" s="87"/>
    </row>
    <row r="2408" customFormat="false" ht="15" hidden="false" customHeight="false" outlineLevel="0" collapsed="false">
      <c r="L2408" s="37"/>
      <c r="M2408" s="37"/>
      <c r="N2408" s="37"/>
      <c r="O2408" s="37"/>
      <c r="P2408" s="37"/>
      <c r="Q2408" s="37"/>
      <c r="R2408" s="37"/>
      <c r="S2408" s="37"/>
      <c r="T2408" s="37"/>
      <c r="U2408" s="81"/>
      <c r="V2408" s="37"/>
      <c r="W2408" s="37"/>
      <c r="X2408" s="37"/>
      <c r="Y2408" s="37"/>
      <c r="Z2408" s="37"/>
      <c r="AA2408" s="82"/>
      <c r="AB2408" s="87"/>
      <c r="AC2408" s="37"/>
      <c r="AD2408" s="37"/>
      <c r="AE2408" s="88"/>
      <c r="AF2408" s="87"/>
    </row>
    <row r="2409" customFormat="false" ht="15" hidden="false" customHeight="false" outlineLevel="0" collapsed="false">
      <c r="L2409" s="37"/>
      <c r="M2409" s="37"/>
      <c r="N2409" s="37"/>
      <c r="O2409" s="37"/>
      <c r="P2409" s="37"/>
      <c r="Q2409" s="37"/>
      <c r="R2409" s="37"/>
      <c r="S2409" s="37"/>
      <c r="T2409" s="37"/>
      <c r="U2409" s="81"/>
      <c r="V2409" s="37"/>
      <c r="W2409" s="37"/>
      <c r="X2409" s="37"/>
      <c r="Y2409" s="37"/>
      <c r="Z2409" s="37"/>
      <c r="AA2409" s="82"/>
      <c r="AB2409" s="87"/>
      <c r="AC2409" s="37"/>
      <c r="AD2409" s="37"/>
      <c r="AE2409" s="88"/>
      <c r="AF2409" s="87"/>
    </row>
    <row r="2410" customFormat="false" ht="15" hidden="false" customHeight="false" outlineLevel="0" collapsed="false">
      <c r="L2410" s="37"/>
      <c r="M2410" s="37"/>
      <c r="N2410" s="37"/>
      <c r="O2410" s="37"/>
      <c r="P2410" s="37"/>
      <c r="Q2410" s="37"/>
      <c r="R2410" s="37"/>
      <c r="S2410" s="37"/>
      <c r="T2410" s="37"/>
      <c r="U2410" s="81"/>
      <c r="V2410" s="37"/>
      <c r="W2410" s="37"/>
      <c r="X2410" s="37"/>
      <c r="Y2410" s="37"/>
      <c r="Z2410" s="37"/>
      <c r="AA2410" s="82"/>
      <c r="AB2410" s="87"/>
      <c r="AC2410" s="37"/>
      <c r="AD2410" s="37"/>
      <c r="AE2410" s="88"/>
      <c r="AF2410" s="87"/>
    </row>
    <row r="2411" customFormat="false" ht="15" hidden="false" customHeight="false" outlineLevel="0" collapsed="false">
      <c r="L2411" s="37"/>
      <c r="M2411" s="37"/>
      <c r="N2411" s="37"/>
      <c r="O2411" s="37"/>
      <c r="P2411" s="37"/>
      <c r="Q2411" s="37"/>
      <c r="R2411" s="37"/>
      <c r="S2411" s="37"/>
      <c r="T2411" s="37"/>
      <c r="U2411" s="81"/>
      <c r="V2411" s="37"/>
      <c r="W2411" s="37"/>
      <c r="X2411" s="37"/>
      <c r="Y2411" s="37"/>
      <c r="Z2411" s="37"/>
      <c r="AA2411" s="82"/>
      <c r="AB2411" s="87"/>
      <c r="AC2411" s="37"/>
      <c r="AD2411" s="37"/>
      <c r="AE2411" s="88"/>
      <c r="AF2411" s="87"/>
    </row>
    <row r="2412" customFormat="false" ht="15" hidden="false" customHeight="false" outlineLevel="0" collapsed="false">
      <c r="L2412" s="37"/>
      <c r="M2412" s="37"/>
      <c r="N2412" s="37"/>
      <c r="O2412" s="37"/>
      <c r="P2412" s="37"/>
      <c r="Q2412" s="37"/>
      <c r="R2412" s="37"/>
      <c r="S2412" s="37"/>
      <c r="T2412" s="37"/>
      <c r="U2412" s="81"/>
      <c r="V2412" s="37"/>
      <c r="W2412" s="37"/>
      <c r="X2412" s="37"/>
      <c r="Y2412" s="37"/>
      <c r="Z2412" s="37"/>
      <c r="AA2412" s="82"/>
      <c r="AB2412" s="87"/>
      <c r="AC2412" s="37"/>
      <c r="AD2412" s="37"/>
      <c r="AE2412" s="88"/>
      <c r="AF2412" s="87"/>
    </row>
    <row r="2413" customFormat="false" ht="15" hidden="false" customHeight="false" outlineLevel="0" collapsed="false">
      <c r="L2413" s="37"/>
      <c r="M2413" s="37"/>
      <c r="N2413" s="37"/>
      <c r="O2413" s="37"/>
      <c r="P2413" s="37"/>
      <c r="Q2413" s="37"/>
      <c r="R2413" s="37"/>
      <c r="S2413" s="37"/>
      <c r="T2413" s="37"/>
      <c r="U2413" s="81"/>
      <c r="V2413" s="37"/>
      <c r="W2413" s="37"/>
      <c r="X2413" s="37"/>
      <c r="Y2413" s="37"/>
      <c r="Z2413" s="37"/>
      <c r="AA2413" s="82"/>
      <c r="AB2413" s="87"/>
      <c r="AC2413" s="37"/>
      <c r="AD2413" s="37"/>
      <c r="AE2413" s="88"/>
      <c r="AF2413" s="87"/>
    </row>
    <row r="2414" customFormat="false" ht="15" hidden="false" customHeight="false" outlineLevel="0" collapsed="false">
      <c r="L2414" s="37"/>
      <c r="M2414" s="37"/>
      <c r="N2414" s="37"/>
      <c r="O2414" s="37"/>
      <c r="P2414" s="37"/>
      <c r="Q2414" s="37"/>
      <c r="R2414" s="37"/>
      <c r="S2414" s="37"/>
      <c r="T2414" s="37"/>
      <c r="U2414" s="81"/>
      <c r="V2414" s="37"/>
      <c r="W2414" s="37"/>
      <c r="X2414" s="37"/>
      <c r="Y2414" s="37"/>
      <c r="Z2414" s="37"/>
      <c r="AA2414" s="82"/>
      <c r="AB2414" s="87"/>
      <c r="AC2414" s="37"/>
      <c r="AD2414" s="37"/>
      <c r="AE2414" s="88"/>
      <c r="AF2414" s="87"/>
    </row>
    <row r="2415" customFormat="false" ht="15" hidden="false" customHeight="false" outlineLevel="0" collapsed="false">
      <c r="L2415" s="37"/>
      <c r="M2415" s="37"/>
      <c r="N2415" s="37"/>
      <c r="O2415" s="37"/>
      <c r="P2415" s="37"/>
      <c r="Q2415" s="37"/>
      <c r="R2415" s="37"/>
      <c r="S2415" s="37"/>
      <c r="T2415" s="37"/>
      <c r="U2415" s="81"/>
      <c r="V2415" s="37"/>
      <c r="W2415" s="37"/>
      <c r="X2415" s="37"/>
      <c r="Y2415" s="37"/>
      <c r="Z2415" s="37"/>
      <c r="AA2415" s="82"/>
      <c r="AB2415" s="87"/>
      <c r="AC2415" s="37"/>
      <c r="AD2415" s="37"/>
      <c r="AE2415" s="88"/>
      <c r="AF2415" s="87"/>
    </row>
    <row r="2416" customFormat="false" ht="15" hidden="false" customHeight="false" outlineLevel="0" collapsed="false">
      <c r="L2416" s="37"/>
      <c r="M2416" s="37"/>
      <c r="N2416" s="37"/>
      <c r="O2416" s="37"/>
      <c r="P2416" s="37"/>
      <c r="Q2416" s="37"/>
      <c r="R2416" s="37"/>
      <c r="S2416" s="37"/>
      <c r="T2416" s="37"/>
      <c r="U2416" s="81"/>
      <c r="V2416" s="37"/>
      <c r="W2416" s="37"/>
      <c r="X2416" s="37"/>
      <c r="Y2416" s="37"/>
      <c r="Z2416" s="37"/>
      <c r="AA2416" s="82"/>
      <c r="AB2416" s="87"/>
      <c r="AC2416" s="37"/>
      <c r="AD2416" s="37"/>
      <c r="AE2416" s="88"/>
      <c r="AF2416" s="87"/>
    </row>
    <row r="2417" customFormat="false" ht="15" hidden="false" customHeight="false" outlineLevel="0" collapsed="false">
      <c r="L2417" s="37"/>
      <c r="M2417" s="37"/>
      <c r="N2417" s="37"/>
      <c r="O2417" s="37"/>
      <c r="P2417" s="37"/>
      <c r="Q2417" s="37"/>
      <c r="R2417" s="37"/>
      <c r="S2417" s="37"/>
      <c r="T2417" s="37"/>
      <c r="U2417" s="81"/>
      <c r="V2417" s="37"/>
      <c r="W2417" s="37"/>
      <c r="X2417" s="37"/>
      <c r="Y2417" s="37"/>
      <c r="Z2417" s="37"/>
      <c r="AA2417" s="82"/>
      <c r="AB2417" s="87"/>
      <c r="AC2417" s="37"/>
      <c r="AD2417" s="37"/>
      <c r="AE2417" s="88"/>
      <c r="AF2417" s="87"/>
    </row>
    <row r="2418" customFormat="false" ht="15" hidden="false" customHeight="false" outlineLevel="0" collapsed="false">
      <c r="L2418" s="37"/>
      <c r="M2418" s="37"/>
      <c r="N2418" s="37"/>
      <c r="O2418" s="37"/>
      <c r="P2418" s="37"/>
      <c r="Q2418" s="37"/>
      <c r="R2418" s="37"/>
      <c r="S2418" s="37"/>
      <c r="T2418" s="37"/>
      <c r="U2418" s="81"/>
      <c r="V2418" s="37"/>
      <c r="W2418" s="37"/>
      <c r="X2418" s="37"/>
      <c r="Y2418" s="37"/>
      <c r="Z2418" s="37"/>
      <c r="AA2418" s="82"/>
      <c r="AB2418" s="87"/>
      <c r="AC2418" s="37"/>
      <c r="AD2418" s="37"/>
      <c r="AE2418" s="88"/>
      <c r="AF2418" s="87"/>
    </row>
    <row r="2419" customFormat="false" ht="15" hidden="false" customHeight="false" outlineLevel="0" collapsed="false">
      <c r="L2419" s="37"/>
      <c r="M2419" s="37"/>
      <c r="N2419" s="37"/>
      <c r="O2419" s="37"/>
      <c r="P2419" s="37"/>
      <c r="Q2419" s="37"/>
      <c r="R2419" s="37"/>
      <c r="S2419" s="37"/>
      <c r="T2419" s="37"/>
      <c r="U2419" s="81"/>
      <c r="V2419" s="37"/>
      <c r="W2419" s="37"/>
      <c r="X2419" s="37"/>
      <c r="Y2419" s="37"/>
      <c r="Z2419" s="37"/>
      <c r="AA2419" s="82"/>
      <c r="AB2419" s="87"/>
      <c r="AC2419" s="37"/>
      <c r="AD2419" s="37"/>
      <c r="AE2419" s="88"/>
      <c r="AF2419" s="87"/>
    </row>
    <row r="2420" customFormat="false" ht="15" hidden="false" customHeight="false" outlineLevel="0" collapsed="false">
      <c r="L2420" s="37"/>
      <c r="M2420" s="37"/>
      <c r="N2420" s="37"/>
      <c r="O2420" s="37"/>
      <c r="P2420" s="37"/>
      <c r="Q2420" s="37"/>
      <c r="R2420" s="37"/>
      <c r="S2420" s="37"/>
      <c r="T2420" s="37"/>
      <c r="U2420" s="81"/>
      <c r="V2420" s="37"/>
      <c r="W2420" s="37"/>
      <c r="X2420" s="37"/>
      <c r="Y2420" s="37"/>
      <c r="Z2420" s="37"/>
      <c r="AA2420" s="82"/>
      <c r="AB2420" s="87"/>
      <c r="AC2420" s="37"/>
      <c r="AD2420" s="37"/>
      <c r="AE2420" s="88"/>
      <c r="AF2420" s="87"/>
    </row>
    <row r="2421" customFormat="false" ht="15" hidden="false" customHeight="false" outlineLevel="0" collapsed="false">
      <c r="L2421" s="37"/>
      <c r="M2421" s="37"/>
      <c r="N2421" s="37"/>
      <c r="O2421" s="37"/>
      <c r="P2421" s="37"/>
      <c r="Q2421" s="37"/>
      <c r="R2421" s="37"/>
      <c r="S2421" s="37"/>
      <c r="T2421" s="37"/>
      <c r="U2421" s="81"/>
      <c r="V2421" s="37"/>
      <c r="W2421" s="37"/>
      <c r="X2421" s="37"/>
      <c r="Y2421" s="37"/>
      <c r="Z2421" s="37"/>
      <c r="AA2421" s="82"/>
      <c r="AB2421" s="87"/>
      <c r="AC2421" s="37"/>
      <c r="AD2421" s="37"/>
      <c r="AE2421" s="88"/>
      <c r="AF2421" s="87"/>
    </row>
    <row r="2422" customFormat="false" ht="15" hidden="false" customHeight="false" outlineLevel="0" collapsed="false">
      <c r="L2422" s="37"/>
      <c r="M2422" s="37"/>
      <c r="N2422" s="37"/>
      <c r="O2422" s="37"/>
      <c r="P2422" s="37"/>
      <c r="Q2422" s="37"/>
      <c r="R2422" s="37"/>
      <c r="S2422" s="37"/>
      <c r="T2422" s="37"/>
      <c r="U2422" s="81"/>
      <c r="V2422" s="37"/>
      <c r="W2422" s="37"/>
      <c r="X2422" s="37"/>
      <c r="Y2422" s="37"/>
      <c r="Z2422" s="37"/>
      <c r="AA2422" s="82"/>
      <c r="AB2422" s="87"/>
      <c r="AC2422" s="37"/>
      <c r="AD2422" s="37"/>
      <c r="AE2422" s="88"/>
      <c r="AF2422" s="87"/>
    </row>
    <row r="2423" customFormat="false" ht="15" hidden="false" customHeight="false" outlineLevel="0" collapsed="false">
      <c r="L2423" s="37"/>
      <c r="M2423" s="37"/>
      <c r="N2423" s="37"/>
      <c r="O2423" s="37"/>
      <c r="P2423" s="37"/>
      <c r="Q2423" s="37"/>
      <c r="R2423" s="37"/>
      <c r="S2423" s="37"/>
      <c r="T2423" s="37"/>
      <c r="U2423" s="81"/>
      <c r="V2423" s="37"/>
      <c r="W2423" s="37"/>
      <c r="X2423" s="37"/>
      <c r="Y2423" s="37"/>
      <c r="Z2423" s="37"/>
      <c r="AA2423" s="82"/>
      <c r="AB2423" s="87"/>
      <c r="AC2423" s="37"/>
      <c r="AD2423" s="37"/>
      <c r="AE2423" s="88"/>
      <c r="AF2423" s="87"/>
    </row>
    <row r="2424" customFormat="false" ht="15" hidden="false" customHeight="false" outlineLevel="0" collapsed="false">
      <c r="L2424" s="37"/>
      <c r="M2424" s="37"/>
      <c r="N2424" s="37"/>
      <c r="O2424" s="37"/>
      <c r="P2424" s="37"/>
      <c r="Q2424" s="37"/>
      <c r="R2424" s="37"/>
      <c r="S2424" s="37"/>
      <c r="T2424" s="37"/>
      <c r="U2424" s="81"/>
      <c r="V2424" s="37"/>
      <c r="W2424" s="37"/>
      <c r="X2424" s="37"/>
      <c r="Y2424" s="37"/>
      <c r="Z2424" s="37"/>
      <c r="AA2424" s="82"/>
      <c r="AB2424" s="87"/>
      <c r="AC2424" s="37"/>
      <c r="AD2424" s="37"/>
      <c r="AE2424" s="88"/>
      <c r="AF2424" s="87"/>
    </row>
    <row r="2425" customFormat="false" ht="15" hidden="false" customHeight="false" outlineLevel="0" collapsed="false">
      <c r="L2425" s="37"/>
      <c r="M2425" s="37"/>
      <c r="N2425" s="37"/>
      <c r="O2425" s="37"/>
      <c r="P2425" s="37"/>
      <c r="Q2425" s="37"/>
      <c r="R2425" s="37"/>
      <c r="S2425" s="37"/>
      <c r="T2425" s="37"/>
      <c r="U2425" s="81"/>
      <c r="V2425" s="37"/>
      <c r="W2425" s="37"/>
      <c r="X2425" s="37"/>
      <c r="Y2425" s="37"/>
      <c r="Z2425" s="37"/>
      <c r="AA2425" s="82"/>
      <c r="AB2425" s="87"/>
      <c r="AC2425" s="37"/>
      <c r="AD2425" s="37"/>
      <c r="AE2425" s="88"/>
      <c r="AF2425" s="87"/>
    </row>
    <row r="2426" customFormat="false" ht="15" hidden="false" customHeight="false" outlineLevel="0" collapsed="false">
      <c r="L2426" s="37"/>
      <c r="M2426" s="37"/>
      <c r="N2426" s="37"/>
      <c r="O2426" s="37"/>
      <c r="P2426" s="37"/>
      <c r="Q2426" s="37"/>
      <c r="R2426" s="37"/>
      <c r="S2426" s="37"/>
      <c r="T2426" s="37"/>
      <c r="U2426" s="81"/>
      <c r="V2426" s="37"/>
      <c r="W2426" s="37"/>
      <c r="X2426" s="37"/>
      <c r="Y2426" s="37"/>
      <c r="Z2426" s="37"/>
      <c r="AA2426" s="82"/>
      <c r="AB2426" s="87"/>
      <c r="AC2426" s="37"/>
      <c r="AD2426" s="37"/>
      <c r="AE2426" s="88"/>
      <c r="AF2426" s="87"/>
    </row>
    <row r="2427" customFormat="false" ht="15" hidden="false" customHeight="false" outlineLevel="0" collapsed="false">
      <c r="L2427" s="37"/>
      <c r="M2427" s="37"/>
      <c r="N2427" s="37"/>
      <c r="O2427" s="37"/>
      <c r="P2427" s="37"/>
      <c r="Q2427" s="37"/>
      <c r="R2427" s="37"/>
      <c r="S2427" s="37"/>
      <c r="T2427" s="37"/>
      <c r="U2427" s="81"/>
      <c r="V2427" s="37"/>
      <c r="W2427" s="37"/>
      <c r="X2427" s="37"/>
      <c r="Y2427" s="37"/>
      <c r="Z2427" s="37"/>
      <c r="AA2427" s="82"/>
      <c r="AB2427" s="87"/>
      <c r="AC2427" s="37"/>
      <c r="AD2427" s="37"/>
      <c r="AE2427" s="88"/>
      <c r="AF2427" s="87"/>
    </row>
    <row r="2428" customFormat="false" ht="15" hidden="false" customHeight="false" outlineLevel="0" collapsed="false">
      <c r="L2428" s="37"/>
      <c r="M2428" s="37"/>
      <c r="N2428" s="37"/>
      <c r="O2428" s="37"/>
      <c r="P2428" s="37"/>
      <c r="Q2428" s="37"/>
      <c r="R2428" s="37"/>
      <c r="S2428" s="37"/>
      <c r="T2428" s="37"/>
      <c r="U2428" s="81"/>
      <c r="V2428" s="37"/>
      <c r="W2428" s="37"/>
      <c r="X2428" s="37"/>
      <c r="Y2428" s="37"/>
      <c r="Z2428" s="37"/>
      <c r="AA2428" s="82"/>
      <c r="AB2428" s="87"/>
      <c r="AC2428" s="37"/>
      <c r="AD2428" s="37"/>
      <c r="AE2428" s="88"/>
      <c r="AF2428" s="87"/>
    </row>
    <row r="2429" customFormat="false" ht="15" hidden="false" customHeight="false" outlineLevel="0" collapsed="false">
      <c r="L2429" s="37"/>
      <c r="M2429" s="37"/>
      <c r="N2429" s="37"/>
      <c r="O2429" s="37"/>
      <c r="P2429" s="37"/>
      <c r="Q2429" s="37"/>
      <c r="R2429" s="37"/>
      <c r="S2429" s="37"/>
      <c r="T2429" s="37"/>
      <c r="U2429" s="81"/>
      <c r="V2429" s="37"/>
      <c r="W2429" s="37"/>
      <c r="X2429" s="37"/>
      <c r="Y2429" s="37"/>
      <c r="Z2429" s="37"/>
      <c r="AA2429" s="82"/>
      <c r="AB2429" s="87"/>
      <c r="AC2429" s="37"/>
      <c r="AD2429" s="37"/>
      <c r="AE2429" s="88"/>
      <c r="AF2429" s="87"/>
    </row>
    <row r="2430" customFormat="false" ht="15" hidden="false" customHeight="false" outlineLevel="0" collapsed="false">
      <c r="L2430" s="37"/>
      <c r="M2430" s="37"/>
      <c r="N2430" s="37"/>
      <c r="O2430" s="37"/>
      <c r="P2430" s="37"/>
      <c r="Q2430" s="37"/>
      <c r="R2430" s="37"/>
      <c r="S2430" s="37"/>
      <c r="T2430" s="37"/>
      <c r="U2430" s="81"/>
      <c r="V2430" s="37"/>
      <c r="W2430" s="37"/>
      <c r="X2430" s="37"/>
      <c r="Y2430" s="37"/>
      <c r="Z2430" s="37"/>
      <c r="AA2430" s="82"/>
      <c r="AB2430" s="87"/>
      <c r="AC2430" s="37"/>
      <c r="AD2430" s="37"/>
      <c r="AE2430" s="88"/>
      <c r="AF2430" s="87"/>
    </row>
    <row r="2431" customFormat="false" ht="15" hidden="false" customHeight="false" outlineLevel="0" collapsed="false">
      <c r="L2431" s="37"/>
      <c r="M2431" s="37"/>
      <c r="N2431" s="37"/>
      <c r="O2431" s="37"/>
      <c r="P2431" s="37"/>
      <c r="Q2431" s="37"/>
      <c r="R2431" s="37"/>
      <c r="S2431" s="37"/>
      <c r="T2431" s="37"/>
      <c r="U2431" s="81"/>
      <c r="V2431" s="37"/>
      <c r="W2431" s="37"/>
      <c r="X2431" s="37"/>
      <c r="Y2431" s="37"/>
      <c r="Z2431" s="37"/>
      <c r="AA2431" s="82"/>
      <c r="AB2431" s="87"/>
      <c r="AC2431" s="37"/>
      <c r="AD2431" s="37"/>
      <c r="AE2431" s="88"/>
      <c r="AF2431" s="87"/>
    </row>
    <row r="2432" customFormat="false" ht="15" hidden="false" customHeight="false" outlineLevel="0" collapsed="false">
      <c r="L2432" s="37"/>
      <c r="M2432" s="37"/>
      <c r="N2432" s="37"/>
      <c r="O2432" s="37"/>
      <c r="P2432" s="37"/>
      <c r="Q2432" s="37"/>
      <c r="R2432" s="37"/>
      <c r="S2432" s="37"/>
      <c r="T2432" s="37"/>
      <c r="U2432" s="81"/>
      <c r="V2432" s="37"/>
      <c r="W2432" s="37"/>
      <c r="X2432" s="37"/>
      <c r="Y2432" s="37"/>
      <c r="Z2432" s="37"/>
      <c r="AA2432" s="82"/>
      <c r="AB2432" s="87"/>
      <c r="AC2432" s="37"/>
      <c r="AD2432" s="37"/>
      <c r="AE2432" s="88"/>
      <c r="AF2432" s="87"/>
    </row>
    <row r="2433" customFormat="false" ht="15" hidden="false" customHeight="false" outlineLevel="0" collapsed="false">
      <c r="L2433" s="37"/>
      <c r="M2433" s="37"/>
      <c r="N2433" s="37"/>
      <c r="O2433" s="37"/>
      <c r="P2433" s="37"/>
      <c r="Q2433" s="37"/>
      <c r="R2433" s="37"/>
      <c r="S2433" s="37"/>
      <c r="T2433" s="37"/>
      <c r="U2433" s="81"/>
      <c r="V2433" s="37"/>
      <c r="W2433" s="37"/>
      <c r="X2433" s="37"/>
      <c r="Y2433" s="37"/>
      <c r="Z2433" s="37"/>
      <c r="AA2433" s="82"/>
      <c r="AB2433" s="87"/>
      <c r="AC2433" s="37"/>
      <c r="AD2433" s="37"/>
      <c r="AE2433" s="88"/>
      <c r="AF2433" s="87"/>
    </row>
    <row r="2434" customFormat="false" ht="15" hidden="false" customHeight="false" outlineLevel="0" collapsed="false">
      <c r="L2434" s="37"/>
      <c r="M2434" s="37"/>
      <c r="N2434" s="37"/>
      <c r="O2434" s="37"/>
      <c r="P2434" s="37"/>
      <c r="Q2434" s="37"/>
      <c r="R2434" s="37"/>
      <c r="S2434" s="37"/>
      <c r="T2434" s="37"/>
      <c r="U2434" s="81"/>
      <c r="V2434" s="37"/>
      <c r="W2434" s="37"/>
      <c r="X2434" s="37"/>
      <c r="Y2434" s="37"/>
      <c r="Z2434" s="37"/>
      <c r="AA2434" s="82"/>
      <c r="AB2434" s="87"/>
      <c r="AC2434" s="37"/>
      <c r="AD2434" s="37"/>
      <c r="AE2434" s="88"/>
      <c r="AF2434" s="87"/>
    </row>
    <row r="2435" customFormat="false" ht="15" hidden="false" customHeight="false" outlineLevel="0" collapsed="false">
      <c r="L2435" s="37"/>
      <c r="M2435" s="37"/>
      <c r="N2435" s="37"/>
      <c r="O2435" s="37"/>
      <c r="P2435" s="37"/>
      <c r="Q2435" s="37"/>
      <c r="R2435" s="37"/>
      <c r="S2435" s="37"/>
      <c r="T2435" s="37"/>
      <c r="U2435" s="81"/>
      <c r="V2435" s="37"/>
      <c r="W2435" s="37"/>
      <c r="X2435" s="37"/>
      <c r="Y2435" s="37"/>
      <c r="Z2435" s="37"/>
      <c r="AA2435" s="82"/>
      <c r="AB2435" s="87"/>
      <c r="AC2435" s="37"/>
      <c r="AD2435" s="37"/>
      <c r="AE2435" s="88"/>
      <c r="AF2435" s="87"/>
    </row>
    <row r="2436" customFormat="false" ht="15" hidden="false" customHeight="false" outlineLevel="0" collapsed="false">
      <c r="L2436" s="37"/>
      <c r="M2436" s="37"/>
      <c r="N2436" s="37"/>
      <c r="O2436" s="37"/>
      <c r="P2436" s="37"/>
      <c r="Q2436" s="37"/>
      <c r="R2436" s="37"/>
      <c r="S2436" s="37"/>
      <c r="T2436" s="37"/>
      <c r="U2436" s="81"/>
      <c r="V2436" s="37"/>
      <c r="W2436" s="37"/>
      <c r="X2436" s="37"/>
      <c r="Y2436" s="37"/>
      <c r="Z2436" s="37"/>
      <c r="AA2436" s="82"/>
      <c r="AB2436" s="87"/>
      <c r="AC2436" s="37"/>
      <c r="AD2436" s="37"/>
      <c r="AE2436" s="88"/>
      <c r="AF2436" s="87"/>
    </row>
    <row r="2437" customFormat="false" ht="15" hidden="false" customHeight="false" outlineLevel="0" collapsed="false">
      <c r="L2437" s="37"/>
      <c r="M2437" s="37"/>
      <c r="N2437" s="37"/>
      <c r="O2437" s="37"/>
      <c r="P2437" s="37"/>
      <c r="Q2437" s="37"/>
      <c r="R2437" s="37"/>
      <c r="S2437" s="37"/>
      <c r="T2437" s="37"/>
      <c r="U2437" s="81"/>
      <c r="V2437" s="37"/>
      <c r="W2437" s="37"/>
      <c r="X2437" s="37"/>
      <c r="Y2437" s="37"/>
      <c r="Z2437" s="37"/>
      <c r="AA2437" s="82"/>
      <c r="AB2437" s="87"/>
      <c r="AC2437" s="37"/>
      <c r="AD2437" s="37"/>
      <c r="AE2437" s="88"/>
      <c r="AF2437" s="87"/>
    </row>
    <row r="2438" customFormat="false" ht="15" hidden="false" customHeight="false" outlineLevel="0" collapsed="false">
      <c r="L2438" s="37"/>
      <c r="M2438" s="37"/>
      <c r="N2438" s="37"/>
      <c r="O2438" s="37"/>
      <c r="P2438" s="37"/>
      <c r="Q2438" s="37"/>
      <c r="R2438" s="37"/>
      <c r="S2438" s="37"/>
      <c r="T2438" s="37"/>
      <c r="U2438" s="81"/>
      <c r="V2438" s="37"/>
      <c r="W2438" s="37"/>
      <c r="X2438" s="37"/>
      <c r="Y2438" s="37"/>
      <c r="Z2438" s="37"/>
      <c r="AA2438" s="82"/>
      <c r="AB2438" s="87"/>
      <c r="AC2438" s="37"/>
      <c r="AD2438" s="37"/>
      <c r="AE2438" s="88"/>
      <c r="AF2438" s="87"/>
    </row>
    <row r="2439" customFormat="false" ht="15" hidden="false" customHeight="false" outlineLevel="0" collapsed="false">
      <c r="L2439" s="37"/>
      <c r="M2439" s="37"/>
      <c r="N2439" s="37"/>
      <c r="O2439" s="37"/>
      <c r="P2439" s="37"/>
      <c r="Q2439" s="37"/>
      <c r="R2439" s="37"/>
      <c r="S2439" s="37"/>
      <c r="T2439" s="37"/>
      <c r="U2439" s="81"/>
      <c r="V2439" s="37"/>
      <c r="W2439" s="37"/>
      <c r="X2439" s="37"/>
      <c r="Y2439" s="37"/>
      <c r="Z2439" s="37"/>
      <c r="AA2439" s="82"/>
      <c r="AB2439" s="87"/>
      <c r="AC2439" s="37"/>
      <c r="AD2439" s="37"/>
      <c r="AE2439" s="88"/>
      <c r="AF2439" s="87"/>
    </row>
    <row r="2440" customFormat="false" ht="15" hidden="false" customHeight="false" outlineLevel="0" collapsed="false">
      <c r="L2440" s="37"/>
      <c r="M2440" s="37"/>
      <c r="N2440" s="37"/>
      <c r="O2440" s="37"/>
      <c r="P2440" s="37"/>
      <c r="Q2440" s="37"/>
      <c r="R2440" s="37"/>
      <c r="S2440" s="37"/>
      <c r="T2440" s="37"/>
      <c r="U2440" s="81"/>
      <c r="V2440" s="37"/>
      <c r="W2440" s="37"/>
      <c r="X2440" s="37"/>
      <c r="Y2440" s="37"/>
      <c r="Z2440" s="37"/>
      <c r="AA2440" s="82"/>
      <c r="AB2440" s="87"/>
      <c r="AC2440" s="37"/>
      <c r="AD2440" s="37"/>
      <c r="AE2440" s="88"/>
      <c r="AF2440" s="87"/>
    </row>
    <row r="2441" customFormat="false" ht="15" hidden="false" customHeight="false" outlineLevel="0" collapsed="false">
      <c r="L2441" s="37"/>
      <c r="M2441" s="37"/>
      <c r="N2441" s="37"/>
      <c r="O2441" s="37"/>
      <c r="P2441" s="37"/>
      <c r="Q2441" s="37"/>
      <c r="R2441" s="37"/>
      <c r="S2441" s="37"/>
      <c r="T2441" s="37"/>
      <c r="U2441" s="81"/>
      <c r="V2441" s="37"/>
      <c r="W2441" s="37"/>
      <c r="X2441" s="37"/>
      <c r="Y2441" s="37"/>
      <c r="Z2441" s="37"/>
      <c r="AA2441" s="82"/>
      <c r="AB2441" s="87"/>
      <c r="AC2441" s="37"/>
      <c r="AD2441" s="37"/>
      <c r="AE2441" s="88"/>
      <c r="AF2441" s="87"/>
    </row>
    <row r="2442" customFormat="false" ht="15" hidden="false" customHeight="false" outlineLevel="0" collapsed="false">
      <c r="L2442" s="37"/>
      <c r="M2442" s="37"/>
      <c r="N2442" s="37"/>
      <c r="O2442" s="37"/>
      <c r="P2442" s="37"/>
      <c r="Q2442" s="37"/>
      <c r="R2442" s="37"/>
      <c r="S2442" s="37"/>
      <c r="T2442" s="37"/>
      <c r="U2442" s="81"/>
      <c r="V2442" s="37"/>
      <c r="W2442" s="37"/>
      <c r="X2442" s="37"/>
      <c r="Y2442" s="37"/>
      <c r="Z2442" s="37"/>
      <c r="AA2442" s="82"/>
      <c r="AB2442" s="87"/>
      <c r="AC2442" s="37"/>
      <c r="AD2442" s="37"/>
      <c r="AE2442" s="88"/>
      <c r="AF2442" s="87"/>
    </row>
    <row r="2443" customFormat="false" ht="15" hidden="false" customHeight="false" outlineLevel="0" collapsed="false">
      <c r="L2443" s="37"/>
      <c r="M2443" s="37"/>
      <c r="N2443" s="37"/>
      <c r="O2443" s="37"/>
      <c r="P2443" s="37"/>
      <c r="Q2443" s="37"/>
      <c r="R2443" s="37"/>
      <c r="S2443" s="37"/>
      <c r="T2443" s="37"/>
      <c r="U2443" s="81"/>
      <c r="V2443" s="37"/>
      <c r="W2443" s="37"/>
      <c r="X2443" s="37"/>
      <c r="Y2443" s="37"/>
      <c r="Z2443" s="37"/>
      <c r="AA2443" s="82"/>
      <c r="AB2443" s="87"/>
      <c r="AC2443" s="37"/>
      <c r="AD2443" s="37"/>
      <c r="AE2443" s="88"/>
      <c r="AF2443" s="87"/>
    </row>
    <row r="2444" customFormat="false" ht="15" hidden="false" customHeight="false" outlineLevel="0" collapsed="false">
      <c r="L2444" s="37"/>
      <c r="M2444" s="37"/>
      <c r="N2444" s="37"/>
      <c r="O2444" s="37"/>
      <c r="P2444" s="37"/>
      <c r="Q2444" s="37"/>
      <c r="R2444" s="37"/>
      <c r="S2444" s="37"/>
      <c r="T2444" s="37"/>
      <c r="U2444" s="81"/>
      <c r="V2444" s="37"/>
      <c r="W2444" s="37"/>
      <c r="X2444" s="37"/>
      <c r="Y2444" s="37"/>
      <c r="Z2444" s="37"/>
      <c r="AA2444" s="82"/>
      <c r="AB2444" s="87"/>
      <c r="AC2444" s="37"/>
      <c r="AD2444" s="37"/>
      <c r="AE2444" s="88"/>
      <c r="AF2444" s="87"/>
    </row>
    <row r="2445" customFormat="false" ht="15" hidden="false" customHeight="false" outlineLevel="0" collapsed="false">
      <c r="L2445" s="37"/>
      <c r="M2445" s="37"/>
      <c r="N2445" s="37"/>
      <c r="O2445" s="37"/>
      <c r="P2445" s="37"/>
      <c r="Q2445" s="37"/>
      <c r="R2445" s="37"/>
      <c r="S2445" s="37"/>
      <c r="T2445" s="37"/>
      <c r="U2445" s="81"/>
      <c r="V2445" s="37"/>
      <c r="W2445" s="37"/>
      <c r="X2445" s="37"/>
      <c r="Y2445" s="37"/>
      <c r="Z2445" s="37"/>
      <c r="AA2445" s="82"/>
      <c r="AB2445" s="87"/>
      <c r="AC2445" s="37"/>
      <c r="AD2445" s="37"/>
      <c r="AE2445" s="88"/>
      <c r="AF2445" s="87"/>
    </row>
    <row r="2446" customFormat="false" ht="15" hidden="false" customHeight="false" outlineLevel="0" collapsed="false">
      <c r="L2446" s="37"/>
      <c r="M2446" s="37"/>
      <c r="N2446" s="37"/>
      <c r="O2446" s="37"/>
      <c r="P2446" s="37"/>
      <c r="Q2446" s="37"/>
      <c r="R2446" s="37"/>
      <c r="S2446" s="37"/>
      <c r="T2446" s="37"/>
      <c r="U2446" s="81"/>
      <c r="V2446" s="37"/>
      <c r="W2446" s="37"/>
      <c r="X2446" s="37"/>
      <c r="Y2446" s="37"/>
      <c r="Z2446" s="37"/>
      <c r="AA2446" s="82"/>
      <c r="AB2446" s="87"/>
      <c r="AC2446" s="37"/>
      <c r="AD2446" s="37"/>
      <c r="AE2446" s="88"/>
      <c r="AF2446" s="87"/>
    </row>
    <row r="2447" customFormat="false" ht="15" hidden="false" customHeight="false" outlineLevel="0" collapsed="false">
      <c r="L2447" s="37"/>
      <c r="M2447" s="37"/>
      <c r="N2447" s="37"/>
      <c r="O2447" s="37"/>
      <c r="P2447" s="37"/>
      <c r="Q2447" s="37"/>
      <c r="R2447" s="37"/>
      <c r="S2447" s="37"/>
      <c r="T2447" s="37"/>
      <c r="U2447" s="81"/>
      <c r="V2447" s="37"/>
      <c r="W2447" s="37"/>
      <c r="X2447" s="37"/>
      <c r="Y2447" s="37"/>
      <c r="Z2447" s="37"/>
      <c r="AA2447" s="82"/>
      <c r="AB2447" s="87"/>
      <c r="AC2447" s="37"/>
      <c r="AD2447" s="37"/>
      <c r="AE2447" s="88"/>
      <c r="AF2447" s="87"/>
    </row>
    <row r="2448" customFormat="false" ht="15" hidden="false" customHeight="false" outlineLevel="0" collapsed="false">
      <c r="L2448" s="37"/>
      <c r="M2448" s="37"/>
      <c r="N2448" s="37"/>
      <c r="O2448" s="37"/>
      <c r="P2448" s="37"/>
      <c r="Q2448" s="37"/>
      <c r="R2448" s="37"/>
      <c r="S2448" s="37"/>
      <c r="T2448" s="37"/>
      <c r="U2448" s="81"/>
      <c r="V2448" s="37"/>
      <c r="W2448" s="37"/>
      <c r="X2448" s="37"/>
      <c r="Y2448" s="37"/>
      <c r="Z2448" s="37"/>
      <c r="AA2448" s="82"/>
      <c r="AB2448" s="87"/>
      <c r="AC2448" s="37"/>
      <c r="AD2448" s="37"/>
      <c r="AE2448" s="88"/>
      <c r="AF2448" s="87"/>
    </row>
    <row r="2449" customFormat="false" ht="15" hidden="false" customHeight="false" outlineLevel="0" collapsed="false">
      <c r="L2449" s="37"/>
      <c r="M2449" s="37"/>
      <c r="N2449" s="37"/>
      <c r="O2449" s="37"/>
      <c r="P2449" s="37"/>
      <c r="Q2449" s="37"/>
      <c r="R2449" s="37"/>
      <c r="S2449" s="37"/>
      <c r="T2449" s="37"/>
      <c r="U2449" s="81"/>
      <c r="V2449" s="37"/>
      <c r="W2449" s="37"/>
      <c r="X2449" s="37"/>
      <c r="Y2449" s="37"/>
      <c r="Z2449" s="37"/>
      <c r="AA2449" s="82"/>
      <c r="AB2449" s="87"/>
      <c r="AC2449" s="37"/>
      <c r="AD2449" s="37"/>
      <c r="AE2449" s="88"/>
      <c r="AF2449" s="87"/>
    </row>
    <row r="2450" customFormat="false" ht="15" hidden="false" customHeight="false" outlineLevel="0" collapsed="false">
      <c r="L2450" s="37"/>
      <c r="M2450" s="37"/>
      <c r="N2450" s="37"/>
      <c r="O2450" s="37"/>
      <c r="P2450" s="37"/>
      <c r="Q2450" s="37"/>
      <c r="R2450" s="37"/>
      <c r="S2450" s="37"/>
      <c r="T2450" s="37"/>
      <c r="U2450" s="81"/>
      <c r="V2450" s="37"/>
      <c r="W2450" s="37"/>
      <c r="X2450" s="37"/>
      <c r="Y2450" s="37"/>
      <c r="Z2450" s="37"/>
      <c r="AA2450" s="82"/>
      <c r="AB2450" s="87"/>
      <c r="AC2450" s="37"/>
      <c r="AD2450" s="37"/>
      <c r="AE2450" s="88"/>
      <c r="AF2450" s="87"/>
    </row>
    <row r="2451" customFormat="false" ht="15" hidden="false" customHeight="false" outlineLevel="0" collapsed="false">
      <c r="L2451" s="37"/>
      <c r="M2451" s="37"/>
      <c r="N2451" s="37"/>
      <c r="O2451" s="37"/>
      <c r="P2451" s="37"/>
      <c r="Q2451" s="37"/>
      <c r="R2451" s="37"/>
      <c r="S2451" s="37"/>
      <c r="T2451" s="37"/>
      <c r="U2451" s="81"/>
      <c r="V2451" s="37"/>
      <c r="W2451" s="37"/>
      <c r="X2451" s="37"/>
      <c r="Y2451" s="37"/>
      <c r="Z2451" s="37"/>
      <c r="AA2451" s="82"/>
      <c r="AB2451" s="87"/>
      <c r="AC2451" s="37"/>
      <c r="AD2451" s="37"/>
      <c r="AE2451" s="88"/>
      <c r="AF2451" s="87"/>
    </row>
    <row r="2452" customFormat="false" ht="15" hidden="false" customHeight="false" outlineLevel="0" collapsed="false">
      <c r="L2452" s="37"/>
      <c r="M2452" s="37"/>
      <c r="N2452" s="37"/>
      <c r="O2452" s="37"/>
      <c r="P2452" s="37"/>
      <c r="Q2452" s="37"/>
      <c r="R2452" s="37"/>
      <c r="S2452" s="37"/>
      <c r="T2452" s="37"/>
      <c r="U2452" s="81"/>
      <c r="V2452" s="37"/>
      <c r="W2452" s="37"/>
      <c r="X2452" s="37"/>
      <c r="Y2452" s="37"/>
      <c r="Z2452" s="37"/>
      <c r="AA2452" s="82"/>
      <c r="AB2452" s="87"/>
      <c r="AC2452" s="37"/>
      <c r="AD2452" s="37"/>
      <c r="AE2452" s="88"/>
      <c r="AF2452" s="87"/>
    </row>
    <row r="2453" customFormat="false" ht="15" hidden="false" customHeight="false" outlineLevel="0" collapsed="false">
      <c r="L2453" s="37"/>
      <c r="M2453" s="37"/>
      <c r="N2453" s="37"/>
      <c r="O2453" s="37"/>
      <c r="P2453" s="37"/>
      <c r="Q2453" s="37"/>
      <c r="R2453" s="37"/>
      <c r="S2453" s="37"/>
      <c r="T2453" s="37"/>
      <c r="U2453" s="81"/>
      <c r="V2453" s="37"/>
      <c r="W2453" s="37"/>
      <c r="X2453" s="37"/>
      <c r="Y2453" s="37"/>
      <c r="Z2453" s="37"/>
      <c r="AA2453" s="82"/>
      <c r="AB2453" s="87"/>
      <c r="AC2453" s="37"/>
      <c r="AD2453" s="37"/>
      <c r="AE2453" s="88"/>
      <c r="AF2453" s="87"/>
    </row>
    <row r="2454" customFormat="false" ht="15" hidden="false" customHeight="false" outlineLevel="0" collapsed="false">
      <c r="L2454" s="37"/>
      <c r="M2454" s="37"/>
      <c r="N2454" s="37"/>
      <c r="O2454" s="37"/>
      <c r="P2454" s="37"/>
      <c r="Q2454" s="37"/>
      <c r="R2454" s="37"/>
      <c r="S2454" s="37"/>
      <c r="T2454" s="37"/>
      <c r="U2454" s="81"/>
      <c r="V2454" s="37"/>
      <c r="W2454" s="37"/>
      <c r="X2454" s="37"/>
      <c r="Y2454" s="37"/>
      <c r="Z2454" s="37"/>
      <c r="AA2454" s="82"/>
      <c r="AB2454" s="87"/>
      <c r="AC2454" s="37"/>
      <c r="AD2454" s="37"/>
      <c r="AE2454" s="88"/>
      <c r="AF2454" s="87"/>
    </row>
    <row r="2455" customFormat="false" ht="15" hidden="false" customHeight="false" outlineLevel="0" collapsed="false">
      <c r="L2455" s="37"/>
      <c r="M2455" s="37"/>
      <c r="N2455" s="37"/>
      <c r="O2455" s="37"/>
      <c r="P2455" s="37"/>
      <c r="Q2455" s="37"/>
      <c r="R2455" s="37"/>
      <c r="S2455" s="37"/>
      <c r="T2455" s="37"/>
      <c r="U2455" s="81"/>
      <c r="V2455" s="37"/>
      <c r="W2455" s="37"/>
      <c r="X2455" s="37"/>
      <c r="Y2455" s="37"/>
      <c r="Z2455" s="37"/>
      <c r="AA2455" s="82"/>
      <c r="AB2455" s="87"/>
      <c r="AC2455" s="37"/>
      <c r="AD2455" s="37"/>
      <c r="AE2455" s="88"/>
      <c r="AF2455" s="87"/>
    </row>
    <row r="2456" customFormat="false" ht="15" hidden="false" customHeight="false" outlineLevel="0" collapsed="false">
      <c r="L2456" s="37"/>
      <c r="M2456" s="37"/>
      <c r="N2456" s="37"/>
      <c r="O2456" s="37"/>
      <c r="P2456" s="37"/>
      <c r="Q2456" s="37"/>
      <c r="R2456" s="37"/>
      <c r="S2456" s="37"/>
      <c r="T2456" s="37"/>
      <c r="U2456" s="81"/>
      <c r="V2456" s="37"/>
      <c r="W2456" s="37"/>
      <c r="X2456" s="37"/>
      <c r="Y2456" s="37"/>
      <c r="Z2456" s="37"/>
      <c r="AA2456" s="82"/>
      <c r="AB2456" s="87"/>
      <c r="AC2456" s="37"/>
      <c r="AD2456" s="37"/>
      <c r="AE2456" s="88"/>
      <c r="AF2456" s="87"/>
    </row>
    <row r="2457" customFormat="false" ht="15" hidden="false" customHeight="false" outlineLevel="0" collapsed="false">
      <c r="L2457" s="37"/>
      <c r="M2457" s="37"/>
      <c r="N2457" s="37"/>
      <c r="O2457" s="37"/>
      <c r="P2457" s="37"/>
      <c r="Q2457" s="37"/>
      <c r="R2457" s="37"/>
      <c r="S2457" s="37"/>
      <c r="T2457" s="37"/>
      <c r="U2457" s="81"/>
      <c r="V2457" s="37"/>
      <c r="W2457" s="37"/>
      <c r="X2457" s="37"/>
      <c r="Y2457" s="37"/>
      <c r="Z2457" s="37"/>
      <c r="AA2457" s="82"/>
      <c r="AB2457" s="87"/>
      <c r="AC2457" s="37"/>
      <c r="AD2457" s="37"/>
      <c r="AE2457" s="88"/>
      <c r="AF2457" s="87"/>
    </row>
    <row r="2458" customFormat="false" ht="15" hidden="false" customHeight="false" outlineLevel="0" collapsed="false">
      <c r="L2458" s="37"/>
      <c r="M2458" s="37"/>
      <c r="N2458" s="37"/>
      <c r="O2458" s="37"/>
      <c r="P2458" s="37"/>
      <c r="Q2458" s="37"/>
      <c r="R2458" s="37"/>
      <c r="S2458" s="37"/>
      <c r="T2458" s="37"/>
      <c r="U2458" s="81"/>
      <c r="V2458" s="37"/>
      <c r="W2458" s="37"/>
      <c r="X2458" s="37"/>
      <c r="Y2458" s="37"/>
      <c r="Z2458" s="37"/>
      <c r="AA2458" s="82"/>
      <c r="AB2458" s="87"/>
      <c r="AC2458" s="37"/>
      <c r="AD2458" s="37"/>
      <c r="AE2458" s="88"/>
      <c r="AF2458" s="87"/>
    </row>
    <row r="2459" customFormat="false" ht="15" hidden="false" customHeight="false" outlineLevel="0" collapsed="false">
      <c r="L2459" s="37"/>
      <c r="M2459" s="37"/>
      <c r="N2459" s="37"/>
      <c r="O2459" s="37"/>
      <c r="P2459" s="37"/>
      <c r="Q2459" s="37"/>
      <c r="R2459" s="37"/>
      <c r="S2459" s="37"/>
      <c r="T2459" s="37"/>
      <c r="U2459" s="81"/>
      <c r="V2459" s="37"/>
      <c r="W2459" s="37"/>
      <c r="X2459" s="37"/>
      <c r="Y2459" s="37"/>
      <c r="Z2459" s="37"/>
      <c r="AA2459" s="82"/>
      <c r="AB2459" s="87"/>
      <c r="AC2459" s="37"/>
      <c r="AD2459" s="37"/>
      <c r="AE2459" s="88"/>
      <c r="AF2459" s="87"/>
    </row>
    <row r="2460" customFormat="false" ht="15" hidden="false" customHeight="false" outlineLevel="0" collapsed="false">
      <c r="L2460" s="37"/>
      <c r="M2460" s="37"/>
      <c r="N2460" s="37"/>
      <c r="O2460" s="37"/>
      <c r="P2460" s="37"/>
      <c r="Q2460" s="37"/>
      <c r="R2460" s="37"/>
      <c r="S2460" s="37"/>
      <c r="T2460" s="37"/>
      <c r="U2460" s="81"/>
      <c r="V2460" s="37"/>
      <c r="W2460" s="37"/>
      <c r="X2460" s="37"/>
      <c r="Y2460" s="37"/>
      <c r="Z2460" s="37"/>
      <c r="AA2460" s="82"/>
      <c r="AB2460" s="87"/>
      <c r="AC2460" s="37"/>
      <c r="AD2460" s="37"/>
      <c r="AE2460" s="88"/>
      <c r="AF2460" s="87"/>
    </row>
    <row r="2461" customFormat="false" ht="15" hidden="false" customHeight="false" outlineLevel="0" collapsed="false">
      <c r="L2461" s="37"/>
      <c r="M2461" s="37"/>
      <c r="N2461" s="37"/>
      <c r="O2461" s="37"/>
      <c r="P2461" s="37"/>
      <c r="Q2461" s="37"/>
      <c r="R2461" s="37"/>
      <c r="S2461" s="37"/>
      <c r="T2461" s="37"/>
      <c r="U2461" s="81"/>
      <c r="V2461" s="37"/>
      <c r="W2461" s="37"/>
      <c r="X2461" s="37"/>
      <c r="Y2461" s="37"/>
      <c r="Z2461" s="37"/>
      <c r="AA2461" s="82"/>
      <c r="AB2461" s="87"/>
      <c r="AC2461" s="37"/>
      <c r="AD2461" s="37"/>
      <c r="AE2461" s="88"/>
      <c r="AF2461" s="87"/>
    </row>
    <row r="2462" customFormat="false" ht="15" hidden="false" customHeight="false" outlineLevel="0" collapsed="false">
      <c r="L2462" s="37"/>
      <c r="M2462" s="37"/>
      <c r="N2462" s="37"/>
      <c r="O2462" s="37"/>
      <c r="P2462" s="37"/>
      <c r="Q2462" s="37"/>
      <c r="R2462" s="37"/>
      <c r="S2462" s="37"/>
      <c r="T2462" s="37"/>
      <c r="U2462" s="81"/>
      <c r="V2462" s="37"/>
      <c r="W2462" s="37"/>
      <c r="X2462" s="37"/>
      <c r="Y2462" s="37"/>
      <c r="Z2462" s="37"/>
      <c r="AA2462" s="82"/>
      <c r="AB2462" s="87"/>
      <c r="AC2462" s="37"/>
      <c r="AD2462" s="37"/>
      <c r="AE2462" s="88"/>
      <c r="AF2462" s="87"/>
    </row>
    <row r="2463" customFormat="false" ht="15" hidden="false" customHeight="false" outlineLevel="0" collapsed="false">
      <c r="L2463" s="37"/>
      <c r="M2463" s="37"/>
      <c r="N2463" s="37"/>
      <c r="O2463" s="37"/>
      <c r="P2463" s="37"/>
      <c r="Q2463" s="37"/>
      <c r="R2463" s="37"/>
      <c r="S2463" s="37"/>
      <c r="T2463" s="37"/>
      <c r="U2463" s="81"/>
      <c r="V2463" s="37"/>
      <c r="W2463" s="37"/>
      <c r="X2463" s="37"/>
      <c r="Y2463" s="37"/>
      <c r="Z2463" s="37"/>
      <c r="AA2463" s="82"/>
      <c r="AB2463" s="87"/>
      <c r="AC2463" s="37"/>
      <c r="AD2463" s="37"/>
      <c r="AE2463" s="88"/>
      <c r="AF2463" s="87"/>
    </row>
    <row r="2464" customFormat="false" ht="15" hidden="false" customHeight="false" outlineLevel="0" collapsed="false">
      <c r="L2464" s="37"/>
      <c r="M2464" s="37"/>
      <c r="N2464" s="37"/>
      <c r="O2464" s="37"/>
      <c r="P2464" s="37"/>
      <c r="Q2464" s="37"/>
      <c r="R2464" s="37"/>
      <c r="S2464" s="37"/>
      <c r="T2464" s="37"/>
      <c r="U2464" s="81"/>
      <c r="V2464" s="37"/>
      <c r="W2464" s="37"/>
      <c r="X2464" s="37"/>
      <c r="Y2464" s="37"/>
      <c r="Z2464" s="37"/>
      <c r="AA2464" s="82"/>
      <c r="AB2464" s="87"/>
      <c r="AC2464" s="37"/>
      <c r="AD2464" s="37"/>
      <c r="AE2464" s="88"/>
      <c r="AF2464" s="87"/>
    </row>
    <row r="2465" customFormat="false" ht="15" hidden="false" customHeight="false" outlineLevel="0" collapsed="false">
      <c r="L2465" s="37"/>
      <c r="M2465" s="37"/>
      <c r="N2465" s="37"/>
      <c r="O2465" s="37"/>
      <c r="P2465" s="37"/>
      <c r="Q2465" s="37"/>
      <c r="R2465" s="37"/>
      <c r="S2465" s="37"/>
      <c r="T2465" s="37"/>
      <c r="U2465" s="81"/>
      <c r="V2465" s="37"/>
      <c r="W2465" s="37"/>
      <c r="X2465" s="37"/>
      <c r="Y2465" s="37"/>
      <c r="Z2465" s="37"/>
      <c r="AA2465" s="82"/>
      <c r="AB2465" s="87"/>
      <c r="AC2465" s="37"/>
      <c r="AD2465" s="37"/>
      <c r="AE2465" s="88"/>
      <c r="AF2465" s="87"/>
    </row>
    <row r="2466" customFormat="false" ht="15" hidden="false" customHeight="false" outlineLevel="0" collapsed="false">
      <c r="L2466" s="37"/>
      <c r="M2466" s="37"/>
      <c r="N2466" s="37"/>
      <c r="O2466" s="37"/>
      <c r="P2466" s="37"/>
      <c r="Q2466" s="37"/>
      <c r="R2466" s="37"/>
      <c r="S2466" s="37"/>
      <c r="T2466" s="37"/>
      <c r="U2466" s="81"/>
      <c r="V2466" s="37"/>
      <c r="W2466" s="37"/>
      <c r="X2466" s="37"/>
      <c r="Y2466" s="37"/>
      <c r="Z2466" s="37"/>
      <c r="AA2466" s="82"/>
      <c r="AB2466" s="87"/>
      <c r="AC2466" s="37"/>
      <c r="AD2466" s="37"/>
      <c r="AE2466" s="88"/>
      <c r="AF2466" s="87"/>
    </row>
    <row r="2467" customFormat="false" ht="15" hidden="false" customHeight="false" outlineLevel="0" collapsed="false">
      <c r="L2467" s="37"/>
      <c r="M2467" s="37"/>
      <c r="N2467" s="37"/>
      <c r="O2467" s="37"/>
      <c r="P2467" s="37"/>
      <c r="Q2467" s="37"/>
      <c r="R2467" s="37"/>
      <c r="S2467" s="37"/>
      <c r="T2467" s="37"/>
      <c r="U2467" s="81"/>
      <c r="V2467" s="37"/>
      <c r="W2467" s="37"/>
      <c r="X2467" s="37"/>
      <c r="Y2467" s="37"/>
      <c r="Z2467" s="37"/>
      <c r="AA2467" s="82"/>
      <c r="AB2467" s="87"/>
      <c r="AC2467" s="37"/>
      <c r="AD2467" s="37"/>
      <c r="AE2467" s="88"/>
      <c r="AF2467" s="87"/>
    </row>
    <row r="2468" customFormat="false" ht="15" hidden="false" customHeight="false" outlineLevel="0" collapsed="false">
      <c r="L2468" s="37"/>
      <c r="M2468" s="37"/>
      <c r="N2468" s="37"/>
      <c r="O2468" s="37"/>
      <c r="P2468" s="37"/>
      <c r="Q2468" s="37"/>
      <c r="R2468" s="37"/>
      <c r="S2468" s="37"/>
      <c r="T2468" s="37"/>
      <c r="U2468" s="81"/>
      <c r="V2468" s="37"/>
      <c r="W2468" s="37"/>
      <c r="X2468" s="37"/>
      <c r="Y2468" s="37"/>
      <c r="Z2468" s="37"/>
      <c r="AA2468" s="82"/>
      <c r="AB2468" s="87"/>
      <c r="AC2468" s="37"/>
      <c r="AD2468" s="37"/>
      <c r="AE2468" s="88"/>
      <c r="AF2468" s="87"/>
    </row>
    <row r="2469" customFormat="false" ht="15" hidden="false" customHeight="false" outlineLevel="0" collapsed="false">
      <c r="L2469" s="37"/>
      <c r="M2469" s="37"/>
      <c r="N2469" s="37"/>
      <c r="O2469" s="37"/>
      <c r="P2469" s="37"/>
      <c r="Q2469" s="37"/>
      <c r="R2469" s="37"/>
      <c r="S2469" s="37"/>
      <c r="T2469" s="37"/>
      <c r="U2469" s="81"/>
      <c r="V2469" s="37"/>
      <c r="W2469" s="37"/>
      <c r="X2469" s="37"/>
      <c r="Y2469" s="37"/>
      <c r="Z2469" s="37"/>
      <c r="AA2469" s="82"/>
      <c r="AB2469" s="87"/>
      <c r="AC2469" s="37"/>
      <c r="AD2469" s="37"/>
      <c r="AE2469" s="88"/>
      <c r="AF2469" s="87"/>
    </row>
    <row r="2470" customFormat="false" ht="15" hidden="false" customHeight="false" outlineLevel="0" collapsed="false">
      <c r="L2470" s="37"/>
      <c r="M2470" s="37"/>
      <c r="N2470" s="37"/>
      <c r="O2470" s="37"/>
      <c r="P2470" s="37"/>
      <c r="Q2470" s="37"/>
      <c r="R2470" s="37"/>
      <c r="S2470" s="37"/>
      <c r="T2470" s="37"/>
      <c r="U2470" s="81"/>
      <c r="V2470" s="37"/>
      <c r="W2470" s="37"/>
      <c r="X2470" s="37"/>
      <c r="Y2470" s="37"/>
      <c r="Z2470" s="37"/>
      <c r="AA2470" s="82"/>
      <c r="AB2470" s="87"/>
      <c r="AC2470" s="37"/>
      <c r="AD2470" s="37"/>
      <c r="AE2470" s="88"/>
      <c r="AF2470" s="87"/>
    </row>
    <row r="2471" customFormat="false" ht="15" hidden="false" customHeight="false" outlineLevel="0" collapsed="false">
      <c r="L2471" s="37"/>
      <c r="M2471" s="37"/>
      <c r="N2471" s="37"/>
      <c r="O2471" s="37"/>
      <c r="P2471" s="37"/>
      <c r="Q2471" s="37"/>
      <c r="R2471" s="37"/>
      <c r="S2471" s="37"/>
      <c r="T2471" s="37"/>
      <c r="U2471" s="81"/>
      <c r="V2471" s="37"/>
      <c r="W2471" s="37"/>
      <c r="X2471" s="37"/>
      <c r="Y2471" s="37"/>
      <c r="Z2471" s="37"/>
      <c r="AA2471" s="82"/>
      <c r="AB2471" s="87"/>
      <c r="AC2471" s="37"/>
      <c r="AD2471" s="37"/>
      <c r="AE2471" s="88"/>
      <c r="AF2471" s="87"/>
    </row>
    <row r="2472" customFormat="false" ht="15" hidden="false" customHeight="false" outlineLevel="0" collapsed="false">
      <c r="L2472" s="37"/>
      <c r="M2472" s="37"/>
      <c r="N2472" s="37"/>
      <c r="O2472" s="37"/>
      <c r="P2472" s="37"/>
      <c r="Q2472" s="37"/>
      <c r="R2472" s="37"/>
      <c r="S2472" s="37"/>
      <c r="T2472" s="37"/>
      <c r="U2472" s="81"/>
      <c r="V2472" s="37"/>
      <c r="W2472" s="37"/>
      <c r="X2472" s="37"/>
      <c r="Y2472" s="37"/>
      <c r="Z2472" s="37"/>
      <c r="AA2472" s="82"/>
      <c r="AB2472" s="87"/>
      <c r="AC2472" s="37"/>
      <c r="AD2472" s="37"/>
      <c r="AE2472" s="88"/>
      <c r="AF2472" s="87"/>
    </row>
    <row r="2473" customFormat="false" ht="15" hidden="false" customHeight="false" outlineLevel="0" collapsed="false">
      <c r="L2473" s="37"/>
      <c r="M2473" s="37"/>
      <c r="N2473" s="37"/>
      <c r="O2473" s="37"/>
      <c r="P2473" s="37"/>
      <c r="Q2473" s="37"/>
      <c r="R2473" s="37"/>
      <c r="S2473" s="37"/>
      <c r="T2473" s="37"/>
      <c r="U2473" s="81"/>
      <c r="V2473" s="37"/>
      <c r="W2473" s="37"/>
      <c r="X2473" s="37"/>
      <c r="Y2473" s="37"/>
      <c r="Z2473" s="37"/>
      <c r="AA2473" s="82"/>
      <c r="AB2473" s="87"/>
      <c r="AC2473" s="37"/>
      <c r="AD2473" s="37"/>
      <c r="AE2473" s="88"/>
      <c r="AF2473" s="87"/>
    </row>
    <row r="2474" customFormat="false" ht="15" hidden="false" customHeight="false" outlineLevel="0" collapsed="false">
      <c r="L2474" s="37"/>
      <c r="M2474" s="37"/>
      <c r="N2474" s="37"/>
      <c r="O2474" s="37"/>
      <c r="P2474" s="37"/>
      <c r="Q2474" s="37"/>
      <c r="R2474" s="37"/>
      <c r="S2474" s="37"/>
      <c r="T2474" s="37"/>
      <c r="U2474" s="81"/>
      <c r="V2474" s="37"/>
      <c r="W2474" s="37"/>
      <c r="X2474" s="37"/>
      <c r="Y2474" s="37"/>
      <c r="Z2474" s="37"/>
      <c r="AA2474" s="82"/>
      <c r="AB2474" s="87"/>
      <c r="AC2474" s="37"/>
      <c r="AD2474" s="37"/>
      <c r="AE2474" s="88"/>
      <c r="AF2474" s="87"/>
    </row>
    <row r="2475" customFormat="false" ht="15" hidden="false" customHeight="false" outlineLevel="0" collapsed="false">
      <c r="L2475" s="37"/>
      <c r="M2475" s="37"/>
      <c r="N2475" s="37"/>
      <c r="O2475" s="37"/>
      <c r="P2475" s="37"/>
      <c r="Q2475" s="37"/>
      <c r="R2475" s="37"/>
      <c r="S2475" s="37"/>
      <c r="T2475" s="37"/>
      <c r="U2475" s="81"/>
      <c r="V2475" s="37"/>
      <c r="W2475" s="37"/>
      <c r="X2475" s="37"/>
      <c r="Y2475" s="37"/>
      <c r="Z2475" s="37"/>
      <c r="AA2475" s="82"/>
      <c r="AB2475" s="87"/>
      <c r="AC2475" s="37"/>
      <c r="AD2475" s="37"/>
      <c r="AE2475" s="88"/>
      <c r="AF2475" s="87"/>
    </row>
    <row r="2476" customFormat="false" ht="15" hidden="false" customHeight="false" outlineLevel="0" collapsed="false">
      <c r="L2476" s="37"/>
      <c r="M2476" s="37"/>
      <c r="N2476" s="37"/>
      <c r="O2476" s="37"/>
      <c r="P2476" s="37"/>
      <c r="Q2476" s="37"/>
      <c r="R2476" s="37"/>
      <c r="S2476" s="37"/>
      <c r="T2476" s="37"/>
      <c r="U2476" s="81"/>
      <c r="V2476" s="37"/>
      <c r="W2476" s="37"/>
      <c r="X2476" s="37"/>
      <c r="Y2476" s="37"/>
      <c r="Z2476" s="37"/>
      <c r="AA2476" s="82"/>
      <c r="AB2476" s="87"/>
      <c r="AC2476" s="37"/>
      <c r="AD2476" s="37"/>
      <c r="AE2476" s="88"/>
      <c r="AF2476" s="87"/>
    </row>
    <row r="2477" customFormat="false" ht="15" hidden="false" customHeight="false" outlineLevel="0" collapsed="false">
      <c r="L2477" s="37"/>
      <c r="M2477" s="37"/>
      <c r="N2477" s="37"/>
      <c r="O2477" s="37"/>
      <c r="P2477" s="37"/>
      <c r="Q2477" s="37"/>
      <c r="R2477" s="37"/>
      <c r="S2477" s="37"/>
      <c r="T2477" s="37"/>
      <c r="U2477" s="81"/>
      <c r="V2477" s="37"/>
      <c r="W2477" s="37"/>
      <c r="X2477" s="37"/>
      <c r="Y2477" s="37"/>
      <c r="Z2477" s="37"/>
      <c r="AA2477" s="82"/>
      <c r="AB2477" s="87"/>
      <c r="AC2477" s="37"/>
      <c r="AD2477" s="37"/>
      <c r="AE2477" s="88"/>
      <c r="AF2477" s="87"/>
    </row>
    <row r="2478" customFormat="false" ht="15" hidden="false" customHeight="false" outlineLevel="0" collapsed="false">
      <c r="L2478" s="37"/>
      <c r="M2478" s="37"/>
      <c r="N2478" s="37"/>
      <c r="O2478" s="37"/>
      <c r="P2478" s="37"/>
      <c r="Q2478" s="37"/>
      <c r="R2478" s="37"/>
      <c r="S2478" s="37"/>
      <c r="T2478" s="37"/>
      <c r="U2478" s="81"/>
      <c r="V2478" s="37"/>
      <c r="W2478" s="37"/>
      <c r="X2478" s="37"/>
      <c r="Y2478" s="37"/>
      <c r="Z2478" s="37"/>
      <c r="AA2478" s="82"/>
      <c r="AB2478" s="87"/>
      <c r="AC2478" s="37"/>
      <c r="AD2478" s="37"/>
      <c r="AE2478" s="88"/>
      <c r="AF2478" s="87"/>
    </row>
    <row r="2479" customFormat="false" ht="15" hidden="false" customHeight="false" outlineLevel="0" collapsed="false">
      <c r="L2479" s="37"/>
      <c r="M2479" s="37"/>
      <c r="N2479" s="37"/>
      <c r="O2479" s="37"/>
      <c r="P2479" s="37"/>
      <c r="Q2479" s="37"/>
      <c r="R2479" s="37"/>
      <c r="S2479" s="37"/>
      <c r="T2479" s="37"/>
      <c r="U2479" s="81"/>
      <c r="V2479" s="37"/>
      <c r="W2479" s="37"/>
      <c r="X2479" s="37"/>
      <c r="Y2479" s="37"/>
      <c r="Z2479" s="37"/>
      <c r="AA2479" s="82"/>
      <c r="AB2479" s="87"/>
      <c r="AC2479" s="37"/>
      <c r="AD2479" s="37"/>
      <c r="AE2479" s="88"/>
      <c r="AF2479" s="87"/>
    </row>
    <row r="2480" customFormat="false" ht="15" hidden="false" customHeight="false" outlineLevel="0" collapsed="false">
      <c r="L2480" s="37"/>
      <c r="M2480" s="37"/>
      <c r="N2480" s="37"/>
      <c r="O2480" s="37"/>
      <c r="P2480" s="37"/>
      <c r="Q2480" s="37"/>
      <c r="R2480" s="37"/>
      <c r="S2480" s="37"/>
      <c r="T2480" s="37"/>
      <c r="U2480" s="81"/>
      <c r="V2480" s="37"/>
      <c r="W2480" s="37"/>
      <c r="X2480" s="37"/>
      <c r="Y2480" s="37"/>
      <c r="Z2480" s="37"/>
      <c r="AA2480" s="82"/>
      <c r="AB2480" s="87"/>
      <c r="AC2480" s="37"/>
      <c r="AD2480" s="37"/>
      <c r="AE2480" s="88"/>
      <c r="AF2480" s="87"/>
    </row>
    <row r="2481" customFormat="false" ht="15" hidden="false" customHeight="false" outlineLevel="0" collapsed="false">
      <c r="L2481" s="37"/>
      <c r="M2481" s="37"/>
      <c r="N2481" s="37"/>
      <c r="O2481" s="37"/>
      <c r="P2481" s="37"/>
      <c r="Q2481" s="37"/>
      <c r="R2481" s="37"/>
      <c r="S2481" s="37"/>
      <c r="T2481" s="37"/>
      <c r="U2481" s="81"/>
      <c r="V2481" s="37"/>
      <c r="W2481" s="37"/>
      <c r="X2481" s="37"/>
      <c r="Y2481" s="37"/>
      <c r="Z2481" s="37"/>
      <c r="AA2481" s="82"/>
      <c r="AB2481" s="87"/>
      <c r="AC2481" s="37"/>
      <c r="AD2481" s="37"/>
      <c r="AE2481" s="88"/>
      <c r="AF2481" s="87"/>
    </row>
    <row r="2482" customFormat="false" ht="15" hidden="false" customHeight="false" outlineLevel="0" collapsed="false">
      <c r="L2482" s="37"/>
      <c r="M2482" s="37"/>
      <c r="N2482" s="37"/>
      <c r="O2482" s="37"/>
      <c r="P2482" s="37"/>
      <c r="Q2482" s="37"/>
      <c r="R2482" s="37"/>
      <c r="S2482" s="37"/>
      <c r="T2482" s="37"/>
      <c r="U2482" s="81"/>
      <c r="V2482" s="37"/>
      <c r="W2482" s="37"/>
      <c r="X2482" s="37"/>
      <c r="Y2482" s="37"/>
      <c r="Z2482" s="37"/>
      <c r="AA2482" s="82"/>
      <c r="AB2482" s="87"/>
      <c r="AC2482" s="37"/>
      <c r="AD2482" s="37"/>
      <c r="AE2482" s="88"/>
      <c r="AF2482" s="87"/>
    </row>
    <row r="2483" customFormat="false" ht="15" hidden="false" customHeight="false" outlineLevel="0" collapsed="false">
      <c r="L2483" s="37"/>
      <c r="M2483" s="37"/>
      <c r="N2483" s="37"/>
      <c r="O2483" s="37"/>
      <c r="P2483" s="37"/>
      <c r="Q2483" s="37"/>
      <c r="R2483" s="37"/>
      <c r="S2483" s="37"/>
      <c r="T2483" s="37"/>
      <c r="U2483" s="81"/>
      <c r="V2483" s="37"/>
      <c r="W2483" s="37"/>
      <c r="X2483" s="37"/>
      <c r="Y2483" s="37"/>
      <c r="Z2483" s="37"/>
      <c r="AA2483" s="82"/>
      <c r="AB2483" s="87"/>
      <c r="AC2483" s="37"/>
      <c r="AD2483" s="37"/>
      <c r="AE2483" s="88"/>
      <c r="AF2483" s="87"/>
    </row>
    <row r="2484" customFormat="false" ht="15" hidden="false" customHeight="false" outlineLevel="0" collapsed="false">
      <c r="L2484" s="37"/>
      <c r="M2484" s="37"/>
      <c r="N2484" s="37"/>
      <c r="O2484" s="37"/>
      <c r="P2484" s="37"/>
      <c r="Q2484" s="37"/>
      <c r="R2484" s="37"/>
      <c r="S2484" s="37"/>
      <c r="T2484" s="37"/>
      <c r="U2484" s="81"/>
      <c r="V2484" s="37"/>
      <c r="W2484" s="37"/>
      <c r="X2484" s="37"/>
      <c r="Y2484" s="37"/>
      <c r="Z2484" s="37"/>
      <c r="AA2484" s="82"/>
      <c r="AB2484" s="87"/>
      <c r="AC2484" s="37"/>
      <c r="AD2484" s="37"/>
      <c r="AE2484" s="88"/>
      <c r="AF2484" s="87"/>
    </row>
    <row r="2485" customFormat="false" ht="15" hidden="false" customHeight="false" outlineLevel="0" collapsed="false">
      <c r="L2485" s="37"/>
      <c r="M2485" s="37"/>
      <c r="N2485" s="37"/>
      <c r="O2485" s="37"/>
      <c r="P2485" s="37"/>
      <c r="Q2485" s="37"/>
      <c r="R2485" s="37"/>
      <c r="S2485" s="37"/>
      <c r="T2485" s="37"/>
      <c r="U2485" s="81"/>
      <c r="V2485" s="37"/>
      <c r="W2485" s="37"/>
      <c r="X2485" s="37"/>
      <c r="Y2485" s="37"/>
      <c r="Z2485" s="37"/>
      <c r="AA2485" s="82"/>
      <c r="AB2485" s="87"/>
      <c r="AC2485" s="37"/>
      <c r="AD2485" s="37"/>
      <c r="AE2485" s="88"/>
      <c r="AF2485" s="87"/>
    </row>
    <row r="2486" customFormat="false" ht="15" hidden="false" customHeight="false" outlineLevel="0" collapsed="false">
      <c r="L2486" s="37"/>
      <c r="M2486" s="37"/>
      <c r="N2486" s="37"/>
      <c r="O2486" s="37"/>
      <c r="P2486" s="37"/>
      <c r="Q2486" s="37"/>
      <c r="R2486" s="37"/>
      <c r="S2486" s="37"/>
      <c r="T2486" s="37"/>
      <c r="U2486" s="81"/>
      <c r="V2486" s="37"/>
      <c r="W2486" s="37"/>
      <c r="X2486" s="37"/>
      <c r="Y2486" s="37"/>
      <c r="Z2486" s="37"/>
      <c r="AA2486" s="82"/>
      <c r="AB2486" s="87"/>
      <c r="AC2486" s="37"/>
      <c r="AD2486" s="37"/>
      <c r="AE2486" s="88"/>
      <c r="AF2486" s="87"/>
    </row>
    <row r="2487" customFormat="false" ht="15" hidden="false" customHeight="false" outlineLevel="0" collapsed="false">
      <c r="L2487" s="37"/>
      <c r="M2487" s="37"/>
      <c r="N2487" s="37"/>
      <c r="O2487" s="37"/>
      <c r="P2487" s="37"/>
      <c r="Q2487" s="37"/>
      <c r="R2487" s="37"/>
      <c r="S2487" s="37"/>
      <c r="T2487" s="37"/>
      <c r="U2487" s="81"/>
      <c r="V2487" s="37"/>
      <c r="W2487" s="37"/>
      <c r="X2487" s="37"/>
      <c r="Y2487" s="37"/>
      <c r="Z2487" s="37"/>
      <c r="AA2487" s="82"/>
      <c r="AB2487" s="87"/>
      <c r="AC2487" s="37"/>
      <c r="AD2487" s="37"/>
      <c r="AE2487" s="88"/>
      <c r="AF2487" s="87"/>
    </row>
    <row r="2488" customFormat="false" ht="15" hidden="false" customHeight="false" outlineLevel="0" collapsed="false">
      <c r="L2488" s="37"/>
      <c r="M2488" s="37"/>
      <c r="N2488" s="37"/>
      <c r="O2488" s="37"/>
      <c r="P2488" s="37"/>
      <c r="Q2488" s="37"/>
      <c r="R2488" s="37"/>
      <c r="S2488" s="37"/>
      <c r="T2488" s="37"/>
      <c r="U2488" s="81"/>
      <c r="V2488" s="37"/>
      <c r="W2488" s="37"/>
      <c r="X2488" s="37"/>
      <c r="Y2488" s="37"/>
      <c r="Z2488" s="37"/>
      <c r="AA2488" s="82"/>
      <c r="AB2488" s="87"/>
      <c r="AC2488" s="37"/>
      <c r="AD2488" s="37"/>
      <c r="AE2488" s="88"/>
      <c r="AF2488" s="87"/>
    </row>
    <row r="2489" customFormat="false" ht="15" hidden="false" customHeight="false" outlineLevel="0" collapsed="false">
      <c r="L2489" s="37"/>
      <c r="M2489" s="37"/>
      <c r="N2489" s="37"/>
      <c r="O2489" s="37"/>
      <c r="P2489" s="37"/>
      <c r="Q2489" s="37"/>
      <c r="R2489" s="37"/>
      <c r="S2489" s="37"/>
      <c r="T2489" s="37"/>
      <c r="U2489" s="81"/>
      <c r="V2489" s="37"/>
      <c r="W2489" s="37"/>
      <c r="X2489" s="37"/>
      <c r="Y2489" s="37"/>
      <c r="Z2489" s="37"/>
      <c r="AA2489" s="82"/>
      <c r="AB2489" s="87"/>
      <c r="AC2489" s="37"/>
      <c r="AD2489" s="37"/>
      <c r="AE2489" s="88"/>
      <c r="AF2489" s="87"/>
    </row>
    <row r="2490" customFormat="false" ht="15" hidden="false" customHeight="false" outlineLevel="0" collapsed="false">
      <c r="L2490" s="37"/>
      <c r="M2490" s="37"/>
      <c r="N2490" s="37"/>
      <c r="O2490" s="37"/>
      <c r="P2490" s="37"/>
      <c r="Q2490" s="37"/>
      <c r="R2490" s="37"/>
      <c r="S2490" s="37"/>
      <c r="T2490" s="37"/>
      <c r="U2490" s="81"/>
      <c r="V2490" s="37"/>
      <c r="W2490" s="37"/>
      <c r="X2490" s="37"/>
      <c r="Y2490" s="37"/>
      <c r="Z2490" s="37"/>
      <c r="AA2490" s="82"/>
      <c r="AB2490" s="87"/>
      <c r="AC2490" s="37"/>
      <c r="AD2490" s="37"/>
      <c r="AE2490" s="88"/>
      <c r="AF2490" s="87"/>
    </row>
    <row r="2491" customFormat="false" ht="15" hidden="false" customHeight="false" outlineLevel="0" collapsed="false">
      <c r="L2491" s="37"/>
      <c r="M2491" s="37"/>
      <c r="N2491" s="37"/>
      <c r="O2491" s="37"/>
      <c r="P2491" s="37"/>
      <c r="Q2491" s="37"/>
      <c r="R2491" s="37"/>
      <c r="S2491" s="37"/>
      <c r="T2491" s="37"/>
      <c r="U2491" s="81"/>
      <c r="V2491" s="37"/>
      <c r="W2491" s="37"/>
      <c r="X2491" s="37"/>
      <c r="Y2491" s="37"/>
      <c r="Z2491" s="37"/>
      <c r="AA2491" s="82"/>
      <c r="AB2491" s="87"/>
      <c r="AC2491" s="37"/>
      <c r="AD2491" s="37"/>
      <c r="AE2491" s="88"/>
      <c r="AF2491" s="87"/>
    </row>
    <row r="2492" customFormat="false" ht="15" hidden="false" customHeight="false" outlineLevel="0" collapsed="false">
      <c r="L2492" s="37"/>
      <c r="M2492" s="37"/>
      <c r="N2492" s="37"/>
      <c r="O2492" s="37"/>
      <c r="P2492" s="37"/>
      <c r="Q2492" s="37"/>
      <c r="R2492" s="37"/>
      <c r="S2492" s="37"/>
      <c r="T2492" s="37"/>
      <c r="U2492" s="81"/>
      <c r="V2492" s="37"/>
      <c r="W2492" s="37"/>
      <c r="X2492" s="37"/>
      <c r="Y2492" s="37"/>
      <c r="Z2492" s="37"/>
      <c r="AA2492" s="82"/>
      <c r="AB2492" s="87"/>
      <c r="AC2492" s="37"/>
      <c r="AD2492" s="37"/>
      <c r="AE2492" s="88"/>
      <c r="AF2492" s="87"/>
    </row>
    <row r="2493" customFormat="false" ht="15" hidden="false" customHeight="false" outlineLevel="0" collapsed="false">
      <c r="L2493" s="37"/>
      <c r="M2493" s="37"/>
      <c r="N2493" s="37"/>
      <c r="O2493" s="37"/>
      <c r="P2493" s="37"/>
      <c r="Q2493" s="37"/>
      <c r="R2493" s="37"/>
      <c r="S2493" s="37"/>
      <c r="T2493" s="37"/>
      <c r="U2493" s="81"/>
      <c r="V2493" s="37"/>
      <c r="W2493" s="37"/>
      <c r="X2493" s="37"/>
      <c r="Y2493" s="37"/>
      <c r="Z2493" s="37"/>
      <c r="AA2493" s="82"/>
      <c r="AB2493" s="87"/>
      <c r="AC2493" s="37"/>
      <c r="AD2493" s="37"/>
      <c r="AE2493" s="88"/>
      <c r="AF2493" s="87"/>
    </row>
    <row r="2494" customFormat="false" ht="15" hidden="false" customHeight="false" outlineLevel="0" collapsed="false">
      <c r="L2494" s="37"/>
      <c r="M2494" s="37"/>
      <c r="N2494" s="37"/>
      <c r="O2494" s="37"/>
      <c r="P2494" s="37"/>
      <c r="Q2494" s="37"/>
      <c r="R2494" s="37"/>
      <c r="S2494" s="37"/>
      <c r="T2494" s="37"/>
      <c r="U2494" s="81"/>
      <c r="V2494" s="37"/>
      <c r="W2494" s="37"/>
      <c r="X2494" s="37"/>
      <c r="Y2494" s="37"/>
      <c r="Z2494" s="37"/>
      <c r="AA2494" s="82"/>
      <c r="AB2494" s="87"/>
      <c r="AC2494" s="37"/>
      <c r="AD2494" s="37"/>
      <c r="AE2494" s="88"/>
      <c r="AF2494" s="87"/>
    </row>
    <row r="2495" customFormat="false" ht="15" hidden="false" customHeight="false" outlineLevel="0" collapsed="false">
      <c r="L2495" s="37"/>
      <c r="M2495" s="37"/>
      <c r="N2495" s="37"/>
      <c r="O2495" s="37"/>
      <c r="P2495" s="37"/>
      <c r="Q2495" s="37"/>
      <c r="R2495" s="37"/>
      <c r="S2495" s="37"/>
      <c r="T2495" s="37"/>
      <c r="U2495" s="81"/>
      <c r="V2495" s="37"/>
      <c r="W2495" s="37"/>
      <c r="X2495" s="37"/>
      <c r="Y2495" s="37"/>
      <c r="Z2495" s="37"/>
      <c r="AA2495" s="82"/>
      <c r="AB2495" s="87"/>
      <c r="AC2495" s="37"/>
      <c r="AD2495" s="37"/>
      <c r="AE2495" s="88"/>
      <c r="AF2495" s="87"/>
    </row>
    <row r="2496" customFormat="false" ht="15" hidden="false" customHeight="false" outlineLevel="0" collapsed="false">
      <c r="L2496" s="37"/>
      <c r="M2496" s="37"/>
      <c r="N2496" s="37"/>
      <c r="O2496" s="37"/>
      <c r="P2496" s="37"/>
      <c r="Q2496" s="37"/>
      <c r="R2496" s="37"/>
      <c r="S2496" s="37"/>
      <c r="T2496" s="37"/>
      <c r="U2496" s="81"/>
      <c r="V2496" s="37"/>
      <c r="W2496" s="37"/>
      <c r="X2496" s="37"/>
      <c r="Y2496" s="37"/>
      <c r="Z2496" s="37"/>
      <c r="AA2496" s="82"/>
      <c r="AB2496" s="87"/>
      <c r="AC2496" s="37"/>
      <c r="AD2496" s="37"/>
      <c r="AE2496" s="88"/>
      <c r="AF2496" s="87"/>
    </row>
    <row r="2497" customFormat="false" ht="15" hidden="false" customHeight="false" outlineLevel="0" collapsed="false">
      <c r="L2497" s="37"/>
      <c r="M2497" s="37"/>
      <c r="N2497" s="37"/>
      <c r="O2497" s="37"/>
      <c r="P2497" s="37"/>
      <c r="Q2497" s="37"/>
      <c r="R2497" s="37"/>
      <c r="S2497" s="37"/>
      <c r="T2497" s="37"/>
      <c r="U2497" s="81"/>
      <c r="V2497" s="37"/>
      <c r="W2497" s="37"/>
      <c r="X2497" s="37"/>
      <c r="Y2497" s="37"/>
      <c r="Z2497" s="37"/>
      <c r="AA2497" s="82"/>
      <c r="AB2497" s="87"/>
      <c r="AC2497" s="37"/>
      <c r="AD2497" s="37"/>
      <c r="AE2497" s="88"/>
      <c r="AF2497" s="87"/>
    </row>
    <row r="2498" customFormat="false" ht="15" hidden="false" customHeight="false" outlineLevel="0" collapsed="false">
      <c r="L2498" s="37"/>
      <c r="M2498" s="37"/>
      <c r="N2498" s="37"/>
      <c r="O2498" s="37"/>
      <c r="P2498" s="37"/>
      <c r="Q2498" s="37"/>
      <c r="R2498" s="37"/>
      <c r="S2498" s="37"/>
      <c r="T2498" s="37"/>
      <c r="U2498" s="81"/>
      <c r="V2498" s="37"/>
      <c r="W2498" s="37"/>
      <c r="X2498" s="37"/>
      <c r="Y2498" s="37"/>
      <c r="Z2498" s="37"/>
      <c r="AA2498" s="82"/>
      <c r="AB2498" s="87"/>
      <c r="AC2498" s="37"/>
      <c r="AD2498" s="37"/>
      <c r="AE2498" s="88"/>
      <c r="AF2498" s="87"/>
    </row>
    <row r="2499" customFormat="false" ht="15" hidden="false" customHeight="false" outlineLevel="0" collapsed="false">
      <c r="L2499" s="37"/>
      <c r="M2499" s="37"/>
      <c r="N2499" s="37"/>
      <c r="O2499" s="37"/>
      <c r="P2499" s="37"/>
      <c r="Q2499" s="37"/>
      <c r="R2499" s="37"/>
      <c r="S2499" s="37"/>
      <c r="T2499" s="37"/>
      <c r="U2499" s="81"/>
      <c r="V2499" s="37"/>
      <c r="W2499" s="37"/>
      <c r="X2499" s="37"/>
      <c r="Y2499" s="37"/>
      <c r="Z2499" s="37"/>
      <c r="AA2499" s="82"/>
      <c r="AB2499" s="87"/>
      <c r="AC2499" s="37"/>
      <c r="AD2499" s="37"/>
      <c r="AE2499" s="88"/>
      <c r="AF2499" s="87"/>
    </row>
    <row r="2500" customFormat="false" ht="15" hidden="false" customHeight="false" outlineLevel="0" collapsed="false">
      <c r="L2500" s="37"/>
      <c r="M2500" s="37"/>
      <c r="N2500" s="37"/>
      <c r="O2500" s="37"/>
      <c r="P2500" s="37"/>
      <c r="Q2500" s="37"/>
      <c r="R2500" s="37"/>
      <c r="S2500" s="37"/>
      <c r="T2500" s="37"/>
      <c r="U2500" s="81"/>
      <c r="V2500" s="37"/>
      <c r="W2500" s="37"/>
      <c r="X2500" s="37"/>
      <c r="Y2500" s="37"/>
      <c r="Z2500" s="37"/>
      <c r="AA2500" s="82"/>
      <c r="AB2500" s="87"/>
      <c r="AC2500" s="37"/>
      <c r="AD2500" s="37"/>
      <c r="AE2500" s="88"/>
      <c r="AF2500" s="87"/>
    </row>
    <row r="2501" customFormat="false" ht="15" hidden="false" customHeight="false" outlineLevel="0" collapsed="false">
      <c r="L2501" s="37"/>
      <c r="M2501" s="37"/>
      <c r="N2501" s="37"/>
      <c r="O2501" s="37"/>
      <c r="P2501" s="37"/>
      <c r="Q2501" s="37"/>
      <c r="R2501" s="37"/>
      <c r="S2501" s="37"/>
      <c r="T2501" s="37"/>
      <c r="U2501" s="81"/>
      <c r="V2501" s="37"/>
      <c r="W2501" s="37"/>
      <c r="X2501" s="37"/>
      <c r="Y2501" s="37"/>
      <c r="Z2501" s="37"/>
      <c r="AA2501" s="82"/>
      <c r="AB2501" s="87"/>
      <c r="AC2501" s="37"/>
      <c r="AD2501" s="37"/>
      <c r="AE2501" s="88"/>
      <c r="AF2501" s="87"/>
    </row>
    <row r="2502" customFormat="false" ht="15" hidden="false" customHeight="false" outlineLevel="0" collapsed="false">
      <c r="L2502" s="37"/>
      <c r="M2502" s="37"/>
      <c r="N2502" s="37"/>
      <c r="O2502" s="37"/>
      <c r="P2502" s="37"/>
      <c r="Q2502" s="37"/>
      <c r="R2502" s="37"/>
      <c r="S2502" s="37"/>
      <c r="T2502" s="37"/>
      <c r="U2502" s="81"/>
      <c r="V2502" s="37"/>
      <c r="W2502" s="37"/>
      <c r="X2502" s="37"/>
      <c r="Y2502" s="37"/>
      <c r="Z2502" s="37"/>
      <c r="AA2502" s="82"/>
      <c r="AB2502" s="87"/>
      <c r="AC2502" s="37"/>
      <c r="AD2502" s="37"/>
      <c r="AE2502" s="88"/>
      <c r="AF2502" s="87"/>
    </row>
    <row r="2503" customFormat="false" ht="15" hidden="false" customHeight="false" outlineLevel="0" collapsed="false">
      <c r="L2503" s="37"/>
      <c r="M2503" s="37"/>
      <c r="N2503" s="37"/>
      <c r="O2503" s="37"/>
      <c r="P2503" s="37"/>
      <c r="Q2503" s="37"/>
      <c r="R2503" s="37"/>
      <c r="S2503" s="37"/>
      <c r="T2503" s="37"/>
      <c r="U2503" s="81"/>
      <c r="V2503" s="37"/>
      <c r="W2503" s="37"/>
      <c r="X2503" s="37"/>
      <c r="Y2503" s="37"/>
      <c r="Z2503" s="37"/>
      <c r="AA2503" s="82"/>
      <c r="AB2503" s="87"/>
      <c r="AC2503" s="37"/>
      <c r="AD2503" s="37"/>
      <c r="AE2503" s="88"/>
      <c r="AF2503" s="87"/>
    </row>
    <row r="2504" customFormat="false" ht="15" hidden="false" customHeight="false" outlineLevel="0" collapsed="false">
      <c r="L2504" s="37"/>
      <c r="M2504" s="37"/>
      <c r="N2504" s="37"/>
      <c r="O2504" s="37"/>
      <c r="P2504" s="37"/>
      <c r="Q2504" s="37"/>
      <c r="R2504" s="37"/>
      <c r="S2504" s="37"/>
      <c r="T2504" s="37"/>
      <c r="U2504" s="81"/>
      <c r="V2504" s="37"/>
      <c r="W2504" s="37"/>
      <c r="X2504" s="37"/>
      <c r="Y2504" s="37"/>
      <c r="Z2504" s="37"/>
      <c r="AA2504" s="82"/>
      <c r="AB2504" s="87"/>
      <c r="AC2504" s="37"/>
      <c r="AD2504" s="37"/>
      <c r="AE2504" s="88"/>
      <c r="AF2504" s="87"/>
    </row>
    <row r="2505" customFormat="false" ht="15" hidden="false" customHeight="false" outlineLevel="0" collapsed="false">
      <c r="L2505" s="37"/>
      <c r="M2505" s="37"/>
      <c r="N2505" s="37"/>
      <c r="O2505" s="37"/>
      <c r="P2505" s="37"/>
      <c r="Q2505" s="37"/>
      <c r="R2505" s="37"/>
      <c r="S2505" s="37"/>
      <c r="T2505" s="37"/>
      <c r="U2505" s="81"/>
      <c r="V2505" s="37"/>
      <c r="W2505" s="37"/>
      <c r="X2505" s="37"/>
      <c r="Y2505" s="37"/>
      <c r="Z2505" s="37"/>
      <c r="AA2505" s="82"/>
      <c r="AB2505" s="87"/>
      <c r="AC2505" s="37"/>
      <c r="AD2505" s="37"/>
      <c r="AE2505" s="88"/>
      <c r="AF2505" s="87"/>
    </row>
    <row r="2506" customFormat="false" ht="15" hidden="false" customHeight="false" outlineLevel="0" collapsed="false">
      <c r="L2506" s="37"/>
      <c r="M2506" s="37"/>
      <c r="N2506" s="37"/>
      <c r="O2506" s="37"/>
      <c r="P2506" s="37"/>
      <c r="Q2506" s="37"/>
      <c r="R2506" s="37"/>
      <c r="S2506" s="37"/>
      <c r="T2506" s="37"/>
      <c r="U2506" s="81"/>
      <c r="V2506" s="37"/>
      <c r="W2506" s="37"/>
      <c r="X2506" s="37"/>
      <c r="Y2506" s="37"/>
      <c r="Z2506" s="37"/>
      <c r="AA2506" s="82"/>
      <c r="AB2506" s="87"/>
      <c r="AC2506" s="37"/>
      <c r="AD2506" s="37"/>
      <c r="AE2506" s="88"/>
      <c r="AF2506" s="87"/>
    </row>
    <row r="2507" customFormat="false" ht="15" hidden="false" customHeight="false" outlineLevel="0" collapsed="false">
      <c r="L2507" s="37"/>
      <c r="M2507" s="37"/>
      <c r="N2507" s="37"/>
      <c r="O2507" s="37"/>
      <c r="P2507" s="37"/>
      <c r="Q2507" s="37"/>
      <c r="R2507" s="37"/>
      <c r="S2507" s="37"/>
      <c r="T2507" s="37"/>
      <c r="U2507" s="81"/>
      <c r="V2507" s="37"/>
      <c r="W2507" s="37"/>
      <c r="X2507" s="37"/>
      <c r="Y2507" s="37"/>
      <c r="Z2507" s="37"/>
      <c r="AA2507" s="82"/>
      <c r="AB2507" s="87"/>
      <c r="AC2507" s="37"/>
      <c r="AD2507" s="37"/>
      <c r="AE2507" s="88"/>
      <c r="AF2507" s="87"/>
    </row>
    <row r="2508" customFormat="false" ht="15" hidden="false" customHeight="false" outlineLevel="0" collapsed="false">
      <c r="L2508" s="37"/>
      <c r="M2508" s="37"/>
      <c r="N2508" s="37"/>
      <c r="O2508" s="37"/>
      <c r="P2508" s="37"/>
      <c r="Q2508" s="37"/>
      <c r="R2508" s="37"/>
      <c r="S2508" s="37"/>
      <c r="T2508" s="37"/>
      <c r="U2508" s="81"/>
      <c r="V2508" s="37"/>
      <c r="W2508" s="37"/>
      <c r="X2508" s="37"/>
      <c r="Y2508" s="37"/>
      <c r="Z2508" s="37"/>
      <c r="AA2508" s="82"/>
      <c r="AB2508" s="87"/>
      <c r="AC2508" s="37"/>
      <c r="AD2508" s="37"/>
      <c r="AE2508" s="88"/>
      <c r="AF2508" s="87"/>
    </row>
    <row r="2509" customFormat="false" ht="15" hidden="false" customHeight="false" outlineLevel="0" collapsed="false">
      <c r="L2509" s="37"/>
      <c r="M2509" s="37"/>
      <c r="N2509" s="37"/>
      <c r="O2509" s="37"/>
      <c r="P2509" s="37"/>
      <c r="Q2509" s="37"/>
      <c r="R2509" s="37"/>
      <c r="S2509" s="37"/>
      <c r="T2509" s="37"/>
      <c r="U2509" s="81"/>
      <c r="V2509" s="37"/>
      <c r="W2509" s="37"/>
      <c r="X2509" s="37"/>
      <c r="Y2509" s="37"/>
      <c r="Z2509" s="37"/>
      <c r="AA2509" s="82"/>
      <c r="AB2509" s="87"/>
      <c r="AC2509" s="37"/>
      <c r="AD2509" s="37"/>
      <c r="AE2509" s="88"/>
      <c r="AF2509" s="87"/>
    </row>
    <row r="2510" customFormat="false" ht="15" hidden="false" customHeight="false" outlineLevel="0" collapsed="false">
      <c r="L2510" s="37"/>
      <c r="M2510" s="37"/>
      <c r="N2510" s="37"/>
      <c r="O2510" s="37"/>
      <c r="P2510" s="37"/>
      <c r="Q2510" s="37"/>
      <c r="R2510" s="37"/>
      <c r="S2510" s="37"/>
      <c r="T2510" s="37"/>
      <c r="U2510" s="81"/>
      <c r="V2510" s="37"/>
      <c r="W2510" s="37"/>
      <c r="X2510" s="37"/>
      <c r="Y2510" s="37"/>
      <c r="Z2510" s="37"/>
      <c r="AA2510" s="82"/>
      <c r="AB2510" s="87"/>
      <c r="AC2510" s="37"/>
      <c r="AD2510" s="37"/>
      <c r="AE2510" s="88"/>
      <c r="AF2510" s="87"/>
    </row>
    <row r="2511" customFormat="false" ht="15" hidden="false" customHeight="false" outlineLevel="0" collapsed="false">
      <c r="L2511" s="37"/>
      <c r="M2511" s="37"/>
      <c r="N2511" s="37"/>
      <c r="O2511" s="37"/>
      <c r="P2511" s="37"/>
      <c r="Q2511" s="37"/>
      <c r="R2511" s="37"/>
      <c r="S2511" s="37"/>
      <c r="T2511" s="37"/>
      <c r="U2511" s="81"/>
      <c r="V2511" s="37"/>
      <c r="W2511" s="37"/>
      <c r="X2511" s="37"/>
      <c r="Y2511" s="37"/>
      <c r="Z2511" s="37"/>
      <c r="AA2511" s="82"/>
      <c r="AB2511" s="87"/>
      <c r="AC2511" s="37"/>
      <c r="AD2511" s="37"/>
      <c r="AE2511" s="88"/>
      <c r="AF2511" s="87"/>
    </row>
    <row r="2512" customFormat="false" ht="15" hidden="false" customHeight="false" outlineLevel="0" collapsed="false">
      <c r="L2512" s="37"/>
      <c r="M2512" s="37"/>
      <c r="N2512" s="37"/>
      <c r="O2512" s="37"/>
      <c r="P2512" s="37"/>
      <c r="Q2512" s="37"/>
      <c r="R2512" s="37"/>
      <c r="S2512" s="37"/>
      <c r="T2512" s="37"/>
      <c r="U2512" s="81"/>
      <c r="V2512" s="37"/>
      <c r="W2512" s="37"/>
      <c r="X2512" s="37"/>
      <c r="Y2512" s="37"/>
      <c r="Z2512" s="37"/>
      <c r="AA2512" s="82"/>
      <c r="AB2512" s="87"/>
      <c r="AC2512" s="37"/>
      <c r="AD2512" s="37"/>
      <c r="AE2512" s="88"/>
      <c r="AF2512" s="87"/>
    </row>
    <row r="2513" customFormat="false" ht="15" hidden="false" customHeight="false" outlineLevel="0" collapsed="false">
      <c r="L2513" s="37"/>
      <c r="M2513" s="37"/>
      <c r="N2513" s="37"/>
      <c r="O2513" s="37"/>
      <c r="P2513" s="37"/>
      <c r="Q2513" s="37"/>
      <c r="R2513" s="37"/>
      <c r="S2513" s="37"/>
      <c r="T2513" s="37"/>
      <c r="U2513" s="81"/>
      <c r="V2513" s="37"/>
      <c r="W2513" s="37"/>
      <c r="X2513" s="37"/>
      <c r="Y2513" s="37"/>
      <c r="Z2513" s="37"/>
      <c r="AA2513" s="82"/>
      <c r="AB2513" s="87"/>
      <c r="AC2513" s="37"/>
      <c r="AD2513" s="37"/>
      <c r="AE2513" s="88"/>
      <c r="AF2513" s="87"/>
    </row>
    <row r="2514" customFormat="false" ht="15" hidden="false" customHeight="false" outlineLevel="0" collapsed="false">
      <c r="L2514" s="37"/>
      <c r="M2514" s="37"/>
      <c r="N2514" s="37"/>
      <c r="O2514" s="37"/>
      <c r="P2514" s="37"/>
      <c r="Q2514" s="37"/>
      <c r="R2514" s="37"/>
      <c r="S2514" s="37"/>
      <c r="T2514" s="37"/>
      <c r="U2514" s="81"/>
      <c r="V2514" s="37"/>
      <c r="W2514" s="37"/>
      <c r="X2514" s="37"/>
      <c r="Y2514" s="37"/>
      <c r="Z2514" s="37"/>
      <c r="AA2514" s="82"/>
      <c r="AB2514" s="87"/>
      <c r="AC2514" s="37"/>
      <c r="AD2514" s="37"/>
      <c r="AE2514" s="88"/>
      <c r="AF2514" s="87"/>
    </row>
    <row r="2515" customFormat="false" ht="15" hidden="false" customHeight="false" outlineLevel="0" collapsed="false">
      <c r="L2515" s="37"/>
      <c r="M2515" s="37"/>
      <c r="N2515" s="37"/>
      <c r="O2515" s="37"/>
      <c r="P2515" s="37"/>
      <c r="Q2515" s="37"/>
      <c r="R2515" s="37"/>
      <c r="S2515" s="37"/>
      <c r="T2515" s="37"/>
      <c r="U2515" s="81"/>
      <c r="V2515" s="37"/>
      <c r="W2515" s="37"/>
      <c r="X2515" s="37"/>
      <c r="Y2515" s="37"/>
      <c r="Z2515" s="37"/>
      <c r="AA2515" s="82"/>
      <c r="AB2515" s="87"/>
      <c r="AC2515" s="37"/>
      <c r="AD2515" s="37"/>
      <c r="AE2515" s="88"/>
      <c r="AF2515" s="87"/>
    </row>
    <row r="2516" customFormat="false" ht="15" hidden="false" customHeight="false" outlineLevel="0" collapsed="false">
      <c r="L2516" s="37"/>
      <c r="M2516" s="37"/>
      <c r="N2516" s="37"/>
      <c r="O2516" s="37"/>
      <c r="P2516" s="37"/>
      <c r="Q2516" s="37"/>
      <c r="R2516" s="37"/>
      <c r="S2516" s="37"/>
      <c r="T2516" s="37"/>
      <c r="U2516" s="81"/>
      <c r="V2516" s="37"/>
      <c r="W2516" s="37"/>
      <c r="X2516" s="37"/>
      <c r="Y2516" s="37"/>
      <c r="Z2516" s="37"/>
      <c r="AA2516" s="82"/>
      <c r="AB2516" s="87"/>
      <c r="AC2516" s="37"/>
      <c r="AD2516" s="37"/>
      <c r="AE2516" s="88"/>
      <c r="AF2516" s="87"/>
    </row>
    <row r="2517" customFormat="false" ht="15" hidden="false" customHeight="false" outlineLevel="0" collapsed="false">
      <c r="L2517" s="37"/>
      <c r="M2517" s="37"/>
      <c r="N2517" s="37"/>
      <c r="O2517" s="37"/>
      <c r="P2517" s="37"/>
      <c r="Q2517" s="37"/>
      <c r="R2517" s="37"/>
      <c r="S2517" s="37"/>
      <c r="T2517" s="37"/>
      <c r="U2517" s="81"/>
      <c r="V2517" s="37"/>
      <c r="W2517" s="37"/>
      <c r="X2517" s="37"/>
      <c r="Y2517" s="37"/>
      <c r="Z2517" s="37"/>
      <c r="AA2517" s="82"/>
      <c r="AB2517" s="87"/>
      <c r="AC2517" s="37"/>
      <c r="AD2517" s="37"/>
      <c r="AE2517" s="88"/>
      <c r="AF2517" s="87"/>
    </row>
    <row r="2518" customFormat="false" ht="15" hidden="false" customHeight="false" outlineLevel="0" collapsed="false">
      <c r="L2518" s="37"/>
      <c r="M2518" s="37"/>
      <c r="N2518" s="37"/>
      <c r="O2518" s="37"/>
      <c r="P2518" s="37"/>
      <c r="Q2518" s="37"/>
      <c r="R2518" s="37"/>
      <c r="S2518" s="37"/>
      <c r="T2518" s="37"/>
      <c r="U2518" s="81"/>
      <c r="V2518" s="37"/>
      <c r="W2518" s="37"/>
      <c r="X2518" s="37"/>
      <c r="Y2518" s="37"/>
      <c r="Z2518" s="37"/>
      <c r="AA2518" s="82"/>
      <c r="AB2518" s="87"/>
      <c r="AC2518" s="37"/>
      <c r="AD2518" s="37"/>
      <c r="AE2518" s="88"/>
      <c r="AF2518" s="87"/>
    </row>
    <row r="2519" customFormat="false" ht="15" hidden="false" customHeight="false" outlineLevel="0" collapsed="false">
      <c r="L2519" s="37"/>
      <c r="M2519" s="37"/>
      <c r="N2519" s="37"/>
      <c r="O2519" s="37"/>
      <c r="P2519" s="37"/>
      <c r="Q2519" s="37"/>
      <c r="R2519" s="37"/>
      <c r="S2519" s="37"/>
      <c r="T2519" s="37"/>
      <c r="U2519" s="81"/>
      <c r="V2519" s="37"/>
      <c r="W2519" s="37"/>
      <c r="X2519" s="37"/>
      <c r="Y2519" s="37"/>
      <c r="Z2519" s="37"/>
      <c r="AA2519" s="82"/>
      <c r="AB2519" s="87"/>
      <c r="AC2519" s="37"/>
      <c r="AD2519" s="37"/>
      <c r="AE2519" s="88"/>
      <c r="AF2519" s="87"/>
    </row>
    <row r="2520" customFormat="false" ht="15" hidden="false" customHeight="false" outlineLevel="0" collapsed="false">
      <c r="L2520" s="37"/>
      <c r="M2520" s="37"/>
      <c r="N2520" s="37"/>
      <c r="O2520" s="37"/>
      <c r="P2520" s="37"/>
      <c r="Q2520" s="37"/>
      <c r="R2520" s="37"/>
      <c r="S2520" s="37"/>
      <c r="T2520" s="37"/>
      <c r="U2520" s="81"/>
      <c r="V2520" s="37"/>
      <c r="W2520" s="37"/>
      <c r="X2520" s="37"/>
      <c r="Y2520" s="37"/>
      <c r="Z2520" s="37"/>
      <c r="AA2520" s="82"/>
      <c r="AB2520" s="87"/>
      <c r="AC2520" s="37"/>
      <c r="AD2520" s="37"/>
      <c r="AE2520" s="88"/>
      <c r="AF2520" s="87"/>
    </row>
    <row r="2521" customFormat="false" ht="15" hidden="false" customHeight="false" outlineLevel="0" collapsed="false">
      <c r="L2521" s="37"/>
      <c r="M2521" s="37"/>
      <c r="N2521" s="37"/>
      <c r="O2521" s="37"/>
      <c r="P2521" s="37"/>
      <c r="Q2521" s="37"/>
      <c r="R2521" s="37"/>
      <c r="S2521" s="37"/>
      <c r="T2521" s="37"/>
      <c r="U2521" s="81"/>
      <c r="V2521" s="37"/>
      <c r="W2521" s="37"/>
      <c r="X2521" s="37"/>
      <c r="Y2521" s="37"/>
      <c r="Z2521" s="37"/>
      <c r="AA2521" s="82"/>
      <c r="AB2521" s="87"/>
      <c r="AC2521" s="37"/>
      <c r="AD2521" s="37"/>
      <c r="AE2521" s="88"/>
      <c r="AF2521" s="87"/>
    </row>
    <row r="2522" customFormat="false" ht="15" hidden="false" customHeight="false" outlineLevel="0" collapsed="false">
      <c r="L2522" s="37"/>
      <c r="M2522" s="37"/>
      <c r="N2522" s="37"/>
      <c r="O2522" s="37"/>
      <c r="P2522" s="37"/>
      <c r="Q2522" s="37"/>
      <c r="R2522" s="37"/>
      <c r="S2522" s="37"/>
      <c r="T2522" s="37"/>
      <c r="U2522" s="81"/>
      <c r="V2522" s="37"/>
      <c r="W2522" s="37"/>
      <c r="X2522" s="37"/>
      <c r="Y2522" s="37"/>
      <c r="Z2522" s="37"/>
      <c r="AA2522" s="82"/>
      <c r="AB2522" s="87"/>
      <c r="AC2522" s="37"/>
      <c r="AD2522" s="37"/>
      <c r="AE2522" s="88"/>
      <c r="AF2522" s="87"/>
    </row>
    <row r="2523" customFormat="false" ht="15" hidden="false" customHeight="false" outlineLevel="0" collapsed="false">
      <c r="L2523" s="37"/>
      <c r="M2523" s="37"/>
      <c r="N2523" s="37"/>
      <c r="O2523" s="37"/>
      <c r="P2523" s="37"/>
      <c r="Q2523" s="37"/>
      <c r="R2523" s="37"/>
      <c r="S2523" s="37"/>
      <c r="T2523" s="37"/>
      <c r="U2523" s="81"/>
      <c r="V2523" s="37"/>
      <c r="W2523" s="37"/>
      <c r="X2523" s="37"/>
      <c r="Y2523" s="37"/>
      <c r="Z2523" s="37"/>
      <c r="AA2523" s="82"/>
      <c r="AB2523" s="87"/>
      <c r="AC2523" s="37"/>
      <c r="AD2523" s="37"/>
      <c r="AE2523" s="88"/>
      <c r="AF2523" s="87"/>
    </row>
    <row r="2524" customFormat="false" ht="15" hidden="false" customHeight="false" outlineLevel="0" collapsed="false">
      <c r="L2524" s="37"/>
      <c r="M2524" s="37"/>
      <c r="N2524" s="37"/>
      <c r="O2524" s="37"/>
      <c r="P2524" s="37"/>
      <c r="Q2524" s="37"/>
      <c r="R2524" s="37"/>
      <c r="S2524" s="37"/>
      <c r="T2524" s="37"/>
      <c r="U2524" s="81"/>
      <c r="V2524" s="37"/>
      <c r="W2524" s="37"/>
      <c r="X2524" s="37"/>
      <c r="Y2524" s="37"/>
      <c r="Z2524" s="37"/>
      <c r="AA2524" s="82"/>
      <c r="AB2524" s="87"/>
      <c r="AC2524" s="37"/>
      <c r="AD2524" s="37"/>
      <c r="AE2524" s="88"/>
      <c r="AF2524" s="87"/>
    </row>
    <row r="2525" customFormat="false" ht="15" hidden="false" customHeight="false" outlineLevel="0" collapsed="false">
      <c r="L2525" s="37"/>
      <c r="M2525" s="37"/>
      <c r="N2525" s="37"/>
      <c r="O2525" s="37"/>
      <c r="P2525" s="37"/>
      <c r="Q2525" s="37"/>
      <c r="R2525" s="37"/>
      <c r="S2525" s="37"/>
      <c r="T2525" s="37"/>
      <c r="U2525" s="81"/>
      <c r="V2525" s="37"/>
      <c r="W2525" s="37"/>
      <c r="X2525" s="37"/>
      <c r="Y2525" s="37"/>
      <c r="Z2525" s="37"/>
      <c r="AA2525" s="82"/>
      <c r="AB2525" s="87"/>
      <c r="AC2525" s="37"/>
      <c r="AD2525" s="37"/>
      <c r="AE2525" s="88"/>
      <c r="AF2525" s="87"/>
    </row>
    <row r="2526" customFormat="false" ht="15" hidden="false" customHeight="false" outlineLevel="0" collapsed="false">
      <c r="L2526" s="37"/>
      <c r="M2526" s="37"/>
      <c r="N2526" s="37"/>
      <c r="O2526" s="37"/>
      <c r="P2526" s="37"/>
      <c r="Q2526" s="37"/>
      <c r="R2526" s="37"/>
      <c r="S2526" s="37"/>
      <c r="T2526" s="37"/>
      <c r="U2526" s="81"/>
      <c r="V2526" s="37"/>
      <c r="W2526" s="37"/>
      <c r="X2526" s="37"/>
      <c r="Y2526" s="37"/>
      <c r="Z2526" s="37"/>
      <c r="AA2526" s="82"/>
      <c r="AB2526" s="87"/>
      <c r="AC2526" s="37"/>
      <c r="AD2526" s="37"/>
      <c r="AE2526" s="88"/>
      <c r="AF2526" s="87"/>
    </row>
    <row r="2527" customFormat="false" ht="15" hidden="false" customHeight="false" outlineLevel="0" collapsed="false">
      <c r="L2527" s="37"/>
      <c r="M2527" s="37"/>
      <c r="N2527" s="37"/>
      <c r="O2527" s="37"/>
      <c r="P2527" s="37"/>
      <c r="Q2527" s="37"/>
      <c r="R2527" s="37"/>
      <c r="S2527" s="37"/>
      <c r="T2527" s="37"/>
      <c r="U2527" s="81"/>
      <c r="V2527" s="37"/>
      <c r="W2527" s="37"/>
      <c r="X2527" s="37"/>
      <c r="Y2527" s="37"/>
      <c r="Z2527" s="37"/>
      <c r="AA2527" s="82"/>
      <c r="AB2527" s="87"/>
      <c r="AC2527" s="37"/>
      <c r="AD2527" s="37"/>
      <c r="AE2527" s="88"/>
      <c r="AF2527" s="87"/>
    </row>
    <row r="2528" customFormat="false" ht="15" hidden="false" customHeight="false" outlineLevel="0" collapsed="false">
      <c r="L2528" s="37"/>
      <c r="M2528" s="37"/>
      <c r="N2528" s="37"/>
      <c r="O2528" s="37"/>
      <c r="P2528" s="37"/>
      <c r="Q2528" s="37"/>
      <c r="R2528" s="37"/>
      <c r="S2528" s="37"/>
      <c r="T2528" s="37"/>
      <c r="U2528" s="81"/>
      <c r="V2528" s="37"/>
      <c r="W2528" s="37"/>
      <c r="X2528" s="37"/>
      <c r="Y2528" s="37"/>
      <c r="Z2528" s="37"/>
      <c r="AA2528" s="82"/>
      <c r="AB2528" s="87"/>
      <c r="AC2528" s="37"/>
      <c r="AD2528" s="37"/>
      <c r="AE2528" s="88"/>
      <c r="AF2528" s="87"/>
    </row>
    <row r="2529" customFormat="false" ht="15" hidden="false" customHeight="false" outlineLevel="0" collapsed="false">
      <c r="L2529" s="37"/>
      <c r="M2529" s="37"/>
      <c r="N2529" s="37"/>
      <c r="O2529" s="37"/>
      <c r="P2529" s="37"/>
      <c r="Q2529" s="37"/>
      <c r="R2529" s="37"/>
      <c r="S2529" s="37"/>
      <c r="T2529" s="37"/>
      <c r="U2529" s="81"/>
      <c r="V2529" s="37"/>
      <c r="W2529" s="37"/>
      <c r="X2529" s="37"/>
      <c r="Y2529" s="37"/>
      <c r="Z2529" s="37"/>
      <c r="AA2529" s="82"/>
      <c r="AB2529" s="87"/>
      <c r="AC2529" s="37"/>
      <c r="AD2529" s="37"/>
      <c r="AE2529" s="88"/>
      <c r="AF2529" s="87"/>
    </row>
    <row r="2530" customFormat="false" ht="15" hidden="false" customHeight="false" outlineLevel="0" collapsed="false">
      <c r="B2530" s="89" t="s">
        <v>1052</v>
      </c>
      <c r="AA2530" s="35" t="n">
        <v>0.93</v>
      </c>
      <c r="AB2530" s="11" t="n">
        <f aca="false">IF(AA2530&lt;51%,0,IF(AA2530&lt;61%,5,IF(AA2530&lt;71%,7,9)))</f>
        <v>9</v>
      </c>
    </row>
  </sheetData>
  <autoFilter ref="E1:E2530"/>
  <mergeCells count="45">
    <mergeCell ref="A1:A2"/>
    <mergeCell ref="B1:B2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</mergeCells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4" activeCellId="0" sqref="B2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8.14"/>
    <col collapsed="false" customWidth="true" hidden="false" outlineLevel="0" max="2" min="2" style="0" width="21.85"/>
    <col collapsed="false" customWidth="true" hidden="false" outlineLevel="0" max="3" min="3" style="0" width="24.14"/>
  </cols>
  <sheetData>
    <row r="2" customFormat="false" ht="15" hidden="false" customHeight="false" outlineLevel="0" collapsed="false">
      <c r="A2" s="0" t="s">
        <v>1053</v>
      </c>
      <c r="B2" s="0" t="s">
        <v>1054</v>
      </c>
    </row>
    <row r="3" customFormat="false" ht="15" hidden="false" customHeight="false" outlineLevel="0" collapsed="false">
      <c r="A3" s="0" t="s">
        <v>670</v>
      </c>
      <c r="B3" s="0" t="s">
        <v>135</v>
      </c>
    </row>
    <row r="4" customFormat="false" ht="15" hidden="false" customHeight="false" outlineLevel="0" collapsed="false">
      <c r="A4" s="0" t="s">
        <v>1055</v>
      </c>
      <c r="B4" s="0" t="s">
        <v>1056</v>
      </c>
    </row>
    <row r="5" customFormat="false" ht="15" hidden="false" customHeight="false" outlineLevel="0" collapsed="false">
      <c r="A5" s="0" t="s">
        <v>1057</v>
      </c>
      <c r="B5" s="0" t="s">
        <v>1058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ru-RU</dc:language>
  <cp:lastModifiedBy/>
  <dcterms:modified xsi:type="dcterms:W3CDTF">2023-02-13T21:22:42Z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