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How To Use"/>
    <sheet r:id="rId2" sheetId="2" name="Formulas"/>
    <sheet r:id="rId3" sheetId="3" name="Marketing Campaign Calculator"/>
    <sheet r:id="rId4" sheetId="4" name="Validation"/>
    <sheet r:id="rId5" sheetId="5" name="Monthly Growth"/>
  </sheets>
  <calcPr fullCalcOnLoad="1"/>
</workbook>
</file>

<file path=xl/sharedStrings.xml><?xml version="1.0" encoding="utf-8"?>
<sst xmlns="http://schemas.openxmlformats.org/spreadsheetml/2006/main" count="216" uniqueCount="174">
  <si>
    <t>Month</t>
  </si>
  <si>
    <t>Base Revenue</t>
  </si>
  <si>
    <t>Recipients</t>
  </si>
  <si>
    <t>New Customers</t>
  </si>
  <si>
    <t>New Revenue</t>
  </si>
  <si>
    <t>Total Revenue</t>
  </si>
  <si>
    <t>Marketing Cost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</si>
  <si>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</si>
  <si>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</si>
  <si>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</si>
  <si>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</si>
  <si>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</si>
  <si>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</si>
  <si>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</si>
  <si>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</si>
  <si>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</si>
  <si>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</si>
  <si>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</si>
  <si>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</si>
  <si>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Annual Totals</t>
  </si>
  <si>
    <t>Sanity Checks</t>
  </si>
  <si>
    <t>Metric</t>
  </si>
  <si>
    <t>Value</t>
  </si>
  <si>
    <t>Expected/Notes</t>
  </si>
  <si>
    <t>Current Weekly Customers</t>
  </si>
  <si>
    <t>Based on weekly revenue and avg customer value</t>
  </si>
  <si>
    <t>Annual Revenue Check</t>
  </si>
  <si>
    <t>Weekly revenue × 52 weeks</t>
  </si>
  <si>
    <t>Annual Customer Count</t>
  </si>
  <si>
    <t>Total customers per year based on revenue</t>
  </si>
  <si>
    <t>Monthly Growth Rate</t>
  </si>
  <si>
    <t>New revenue as % of current revenue</t>
  </si>
  <si>
    <t>Annual Mailer Cost</t>
  </si>
  <si>
    <t>Total annual cost of mailers</t>
  </si>
  <si>
    <t>Cost per Customer Acquisition</t>
  </si>
  <si>
    <t>Weekly stamp cost / new customers</t>
  </si>
  <si>
    <t>Revenue per Marketing Dollar</t>
  </si>
  <si>
    <t>New revenue per dollar spent on marketing</t>
  </si>
  <si>
    <t>Break Even Weeks</t>
  </si>
  <si>
    <t>Weeks to recover marketing cost</t>
  </si>
  <si>
    <t>Monthly Growth Check</t>
  </si>
  <si>
    <t>Total revenue growth over 12 months</t>
  </si>
  <si>
    <t>Total Marketing Cost Check</t>
  </si>
  <si>
    <t>Should match annual marketing budget</t>
  </si>
  <si>
    <t>Revenue per Customer Check</t>
  </si>
  <si>
    <t>Total customers based on final revenue</t>
  </si>
  <si>
    <t>ONE-52 Bar &amp; Grill Marketing Campaign Calculator</t>
  </si>
  <si>
    <t>Campaign Parameters</t>
  </si>
  <si>
    <t>Parameter</t>
  </si>
  <si>
    <t>Unit</t>
  </si>
  <si>
    <t>Notes</t>
  </si>
  <si>
    <t>Available Stamps</t>
  </si>
  <si>
    <t>stamps</t>
  </si>
  <si>
    <t>Current inventory</t>
  </si>
  <si>
    <t>Cost per Stamp</t>
  </si>
  <si>
    <t>$</t>
  </si>
  <si>
    <t>Current USPS postcard rate</t>
  </si>
  <si>
    <t>Weekly Target Recipients</t>
  </si>
  <si>
    <t>households</t>
  </si>
  <si>
    <t>Number of mailers sent per week</t>
  </si>
  <si>
    <t>Conversion Rate</t>
  </si>
  <si>
    <t>%</t>
  </si>
  <si>
    <t>Percentage of recipients who become customers</t>
  </si>
  <si>
    <t>Current Weekly Revenue</t>
  </si>
  <si>
    <t>Current baseline revenue</t>
  </si>
  <si>
    <t>Average Customer Value</t>
  </si>
  <si>
    <t>Average spend per customer</t>
  </si>
  <si>
    <t>Weekly Calculations</t>
  </si>
  <si>
    <t>Formula</t>
  </si>
  <si>
    <t>Weekly Recipients × Conversion Rate</t>
  </si>
  <si>
    <t>Expected new customers per week</t>
  </si>
  <si>
    <t>Weekly Revenue from New Customers</t>
  </si>
  <si>
    <t>New Customers × Average Customer Value</t>
  </si>
  <si>
    <t>Additional revenue from new customers</t>
  </si>
  <si>
    <t>Total Weekly Revenue with New Customers</t>
  </si>
  <si>
    <t>Current Weekly Revenue + Weekly Revenue from New Customers</t>
  </si>
  <si>
    <t>Total expected weekly revenue</t>
  </si>
  <si>
    <t>Weekly Stamp Cost</t>
  </si>
  <si>
    <t>Recipients × Cost per Stamp</t>
  </si>
  <si>
    <t>Cost of stamps for weekly campaign</t>
  </si>
  <si>
    <t>Net Weekly Revenue (after stamp cost)</t>
  </si>
  <si>
    <t>Total Weekly Revenue - Weekly Stamp Cost</t>
  </si>
  <si>
    <t>Net revenue after campaign costs</t>
  </si>
  <si>
    <t>Monthly Calculations</t>
  </si>
  <si>
    <t>Weekly Target Recipients × 4</t>
  </si>
  <si>
    <t>Number of mailers sent per month</t>
  </si>
  <si>
    <t>Monthly Recipients × Conversion Rate</t>
  </si>
  <si>
    <t>Expected new customers per month</t>
  </si>
  <si>
    <t>Monthly Revenue from New Customers</t>
  </si>
  <si>
    <t>Monthly New Customers × Average Customer Value</t>
  </si>
  <si>
    <t>Total Monthly Revenue with New Customers</t>
  </si>
  <si>
    <t>(Current Weekly Revenue × 4) + Monthly Revenue from New Customers</t>
  </si>
  <si>
    <t>Total expected monthly revenue</t>
  </si>
  <si>
    <t>Monthly Stamp Cost</t>
  </si>
  <si>
    <t>Monthly Recipients × Cost per Stamp</t>
  </si>
  <si>
    <t>Cost of stamps for monthly campaign</t>
  </si>
  <si>
    <t>Net Monthly Revenue (after stamp cost)</t>
  </si>
  <si>
    <t>Total Monthly Revenue - Monthly Stamp Cost</t>
  </si>
  <si>
    <t>Annual Calculations</t>
  </si>
  <si>
    <t>Weekly Target Recipients × 52</t>
  </si>
  <si>
    <t>Number of mailers sent per year</t>
  </si>
  <si>
    <t>Annual Recipients × Conversion Rate</t>
  </si>
  <si>
    <t>Expected new customers per year</t>
  </si>
  <si>
    <t>Annual Revenue from New Customers</t>
  </si>
  <si>
    <t>Annual New Customers × Average Customer Value</t>
  </si>
  <si>
    <t>Total Annual Revenue with New Customers</t>
  </si>
  <si>
    <t>(Current Weekly Revenue × 52) + Annual Revenue from New Customers</t>
  </si>
  <si>
    <t>Total expected annual revenue</t>
  </si>
  <si>
    <t>Annual Stamp Cost</t>
  </si>
  <si>
    <t>Annual Recipients × Cost per Stamp</t>
  </si>
  <si>
    <t>Cost of stamps for annual campaign</t>
  </si>
  <si>
    <t>Net Annual Revenue</t>
  </si>
  <si>
    <t>Total Annual Revenue - Annual Stamp Cost</t>
  </si>
  <si>
    <t>Additional Revenue Considerations</t>
  </si>
  <si>
    <t>Repeat Customer Rate</t>
  </si>
  <si>
    <t>From Formulas tab</t>
  </si>
  <si>
    <t>Percentage of new customers who return</t>
  </si>
  <si>
    <t>Repeat Visits per Customer</t>
  </si>
  <si>
    <t>Average number of repeat visits per year</t>
  </si>
  <si>
    <t>Additional Annual Revenue from Repeat Customers</t>
  </si>
  <si>
    <t>New Customers × Repeat Visits × Avg Value × Repeat Rate</t>
  </si>
  <si>
    <t>Additional revenue from repeat customers</t>
  </si>
  <si>
    <t>Net Annual Revenue with Repeat Customers</t>
  </si>
  <si>
    <t>Net Annual Revenue + Additional Revenue from Repeat Customers</t>
  </si>
  <si>
    <t>Total revenue including repeat customers</t>
  </si>
  <si>
    <t>Word-of-Mouth Effect</t>
  </si>
  <si>
    <t>Additional customers brought by each new customer</t>
  </si>
  <si>
    <t>Additional Annual Revenue from Word-of-Mouth</t>
  </si>
  <si>
    <t>New Customers × Word-of-Mouth Effect × Avg Value</t>
  </si>
  <si>
    <t>Additional revenue from word-of-mouth referrals</t>
  </si>
  <si>
    <t>Break-Even Analysis</t>
  </si>
  <si>
    <t>Required New Customers to Break Even</t>
  </si>
  <si>
    <t>Annual Stamp Cost ÷ Average Customer Value</t>
  </si>
  <si>
    <t>Number of new customers needed to cover stamp costs</t>
  </si>
  <si>
    <t>Required Conversion Rate to Break Even</t>
  </si>
  <si>
    <t>Required New Customers ÷ Recipients</t>
  </si>
  <si>
    <t>Conversion rate needed to break even</t>
  </si>
  <si>
    <t>INSTRUCTIONS: Edit the values in the "Value" column to see how changes affect your marketing campaign results. For customizing formulas, go to the "Formulas" tab.</t>
  </si>
  <si>
    <t>Customizable Formula Multipliers</t>
  </si>
  <si>
    <t>Multiplier Name</t>
  </si>
  <si>
    <t>Description</t>
  </si>
  <si>
    <t>Weeks per Month</t>
  </si>
  <si>
    <t>Number of weeks in a month (used for monthly calculations)</t>
  </si>
  <si>
    <t>Weeks per Year</t>
  </si>
  <si>
    <t>Number of weeks in a year (used for annual calculations)</t>
  </si>
  <si>
    <t>Percentage of new customers who return (50%)</t>
  </si>
  <si>
    <t>Formula Explanations</t>
  </si>
  <si>
    <t>Monthly Recipients</t>
  </si>
  <si>
    <t>Calculates total recipients per month</t>
  </si>
  <si>
    <t>Annual Recipients</t>
  </si>
  <si>
    <t>Calculates total recipients per year</t>
  </si>
  <si>
    <t>Monthly Revenue</t>
  </si>
  <si>
    <t>Calculates total monthly revenue including new customers</t>
  </si>
  <si>
    <t>Annual Revenue</t>
  </si>
  <si>
    <t>Calculates total annual revenue including new customers</t>
  </si>
  <si>
    <t>Repeat Customer Revenue</t>
  </si>
  <si>
    <t>Calculates additional revenue from repeat customers</t>
  </si>
  <si>
    <t>Word-of-Mouth Revenue</t>
  </si>
  <si>
    <t>Calculates additional revenue from word-of-mouth referrals</t>
  </si>
  <si>
    <t>Quick Start Guide</t>
  </si>
  <si>
    <t>Overview</t>
  </si>
  <si>
    <t>This calculator helps you analyze the impact of your direct mail marketing campaign. All calculations update automatically when you change the input values.</t>
  </si>
  <si>
    <t>Getting Started</t>
  </si>
  <si>
    <t>1. Go to the "Marketing Campaign Calculator" tab
2. Find the light blue cells in the Campaign Parameters section
3. Enter your values in these cells only
4. Watch other sections update automatically</t>
  </si>
  <si>
    <t>What to Edit</t>
  </si>
  <si>
    <t>You can change these values (in light blue cells):
- Available Stamps (your current stock)
- Cost per Stamp (current postcard rate)
- Weekly Target Recipients (mailers per week)
- Conversion Rate (e.g., 0.0005 for 0.05%)
- Current Weekly Revenue
- Average Customer Value</t>
  </si>
  <si>
    <t>Reading Results</t>
  </si>
  <si>
    <t>Look for these key metrics:
- Weekly new customers and revenue
- Monthly and annual projections
- Break-even analysis
- Impact of repeat customers
- Word-of-mouth effects</t>
  </si>
  <si>
    <t>Customizing Formulas</t>
  </si>
  <si>
    <t>To customize formulas:
1. Go to the "Formulas" tab
2. Edit the multipliers in the light blue cells
3. All calculations will update automatically
4. Save different versions for different scenarios</t>
  </si>
  <si>
    <t>Tips</t>
  </si>
  <si>
    <t>1. Start with your actual current numbers
2. Use conservative estimates
3. Save different versions for different scenarios
4. Don't edit gray cells (they contain formulas)
5. Review the break-even analysis carefully</t>
  </si>
  <si>
    <t>Need Help?</t>
  </si>
  <si>
    <t>If you need assistance:
1. Check the HOW_TO_USE.md file for detailed instructions
2. Only edit light blue cells
3. Save a backup before making changes
4. Document any changes you make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</si>
</sst>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2f2f2"/>
      </patternFill>
    </fill>
    <fill>
      <patternFill patternType="solid">
        <fgColor rgb="FFff0000"/>
      </patternFill>
    </fill>
    <fill>
      <patternFill patternType="solid">
        <fgColor rgb="FFffebee"/>
      </patternFill>
    </fill>
    <fill>
      <patternFill patternType="solid">
        <fgColor rgb="FFe6f3ff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0" borderId="0" fontId="0" fillId="0" applyAlignment="1">
      <alignment horizontal="center"/>
    </xf>
    <xf xfId="0" numFmtId="0" borderId="1" applyBorder="1" fontId="1" applyFont="1" fillId="4" applyFill="1" applyAlignment="1">
      <alignment horizontal="center"/>
    </xf>
    <xf xfId="0" numFmtId="0" borderId="0" fontId="0" fillId="0" applyAlignment="1">
      <alignment horizontal="center"/>
    </xf>
    <xf xfId="0" numFmtId="0" borderId="1" applyBorder="1" fontId="3" applyFont="1" fillId="5" applyFill="1" applyAlignment="1">
      <alignment horizontal="center"/>
    </xf>
    <xf xfId="0" numFmtId="0" borderId="1" applyBorder="1" fontId="3" applyFont="1" fillId="5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3" applyFont="1" fillId="6" applyFill="1" applyAlignment="1">
      <alignment horizontal="center"/>
    </xf>
    <xf xfId="0" numFmtId="3" applyNumberFormat="1" borderId="1" applyBorder="1" fontId="3" applyFont="1" fillId="6" applyFill="1" applyAlignment="1">
      <alignment horizontal="center"/>
    </xf>
    <xf xfId="0" numFmtId="4" applyNumberFormat="1" borderId="1" applyBorder="1" fontId="3" applyFont="1" fillId="6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7" applyFill="1" applyAlignment="1">
      <alignment horizontal="center" wrapText="1"/>
    </xf>
    <xf xfId="0" numFmtId="3" applyNumberFormat="1" borderId="1" applyBorder="1" fontId="2" applyFont="1" fillId="7" applyFill="1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4" width="15.005" customWidth="1" bestFit="1"/>
    <col min="2" max="2" style="24" width="65.005" customWidth="1" bestFit="1"/>
  </cols>
  <sheetData>
    <row x14ac:dyDescent="0.25" r="1" customHeight="1" ht="17.25">
      <c r="A1" s="1" t="s">
        <v>159</v>
      </c>
      <c r="B1" s="22"/>
    </row>
    <row x14ac:dyDescent="0.25" r="2" customHeight="1" ht="17.25">
      <c r="A2" s="6"/>
      <c r="B2" s="23"/>
    </row>
    <row x14ac:dyDescent="0.25" r="3" customHeight="1" ht="17.25">
      <c r="A3" s="1" t="s">
        <v>160</v>
      </c>
      <c r="B3" s="20" t="s">
        <v>161</v>
      </c>
    </row>
    <row x14ac:dyDescent="0.25" r="4" customHeight="1" ht="17.25">
      <c r="A4" s="6"/>
      <c r="B4" s="23"/>
    </row>
    <row x14ac:dyDescent="0.25" r="5" customHeight="1" ht="17.25">
      <c r="A5" s="6"/>
      <c r="B5" s="23"/>
    </row>
    <row x14ac:dyDescent="0.25" r="6" customHeight="1" ht="17.25">
      <c r="A6" s="1" t="s">
        <v>162</v>
      </c>
      <c r="B6" s="20" t="s">
        <v>163</v>
      </c>
    </row>
    <row x14ac:dyDescent="0.25" r="7" customHeight="1" ht="17.25">
      <c r="A7" s="6"/>
      <c r="B7" s="23"/>
    </row>
    <row x14ac:dyDescent="0.25" r="8" customHeight="1" ht="17.25">
      <c r="A8" s="6"/>
      <c r="B8" s="23"/>
    </row>
    <row x14ac:dyDescent="0.25" r="9" customHeight="1" ht="17.25">
      <c r="A9" s="1" t="s">
        <v>164</v>
      </c>
      <c r="B9" s="20" t="s">
        <v>165</v>
      </c>
    </row>
    <row x14ac:dyDescent="0.25" r="10" customHeight="1" ht="17.25">
      <c r="A10" s="6"/>
      <c r="B10" s="23"/>
    </row>
    <row x14ac:dyDescent="0.25" r="11" customHeight="1" ht="17.25">
      <c r="A11" s="6"/>
      <c r="B11" s="23"/>
    </row>
    <row x14ac:dyDescent="0.25" r="12" customHeight="1" ht="17.25">
      <c r="A12" s="1" t="s">
        <v>166</v>
      </c>
      <c r="B12" s="20" t="s">
        <v>167</v>
      </c>
    </row>
    <row x14ac:dyDescent="0.25" r="13" customHeight="1" ht="17.25">
      <c r="A13" s="6"/>
      <c r="B13" s="23"/>
    </row>
    <row x14ac:dyDescent="0.25" r="14" customHeight="1" ht="17.25">
      <c r="A14" s="6"/>
      <c r="B14" s="23"/>
    </row>
    <row x14ac:dyDescent="0.25" r="15" customHeight="1" ht="17.25">
      <c r="A15" s="1" t="s">
        <v>168</v>
      </c>
      <c r="B15" s="20" t="s">
        <v>169</v>
      </c>
    </row>
    <row x14ac:dyDescent="0.25" r="16" customHeight="1" ht="17.25">
      <c r="A16" s="6"/>
      <c r="B16" s="23"/>
    </row>
    <row x14ac:dyDescent="0.25" r="17" customHeight="1" ht="17.25">
      <c r="A17" s="6"/>
      <c r="B17" s="23"/>
    </row>
    <row x14ac:dyDescent="0.25" r="18" customHeight="1" ht="17.25">
      <c r="A18" s="1" t="s">
        <v>170</v>
      </c>
      <c r="B18" s="20" t="s">
        <v>171</v>
      </c>
    </row>
    <row x14ac:dyDescent="0.25" r="19" customHeight="1" ht="17.25">
      <c r="A19" s="6"/>
      <c r="B19" s="23"/>
    </row>
    <row x14ac:dyDescent="0.25" r="20" customHeight="1" ht="17.25">
      <c r="A20" s="6"/>
      <c r="B20" s="23"/>
    </row>
    <row x14ac:dyDescent="0.25" r="21" customHeight="1" ht="17.25">
      <c r="A21" s="1" t="s">
        <v>172</v>
      </c>
      <c r="B21" s="20" t="s">
        <v>173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8"/>
  <sheetViews>
    <sheetView workbookViewId="0"/>
  </sheetViews>
  <sheetFormatPr defaultRowHeight="15" x14ac:dyDescent="0.25"/>
  <cols>
    <col min="1" max="1" style="4" width="30.005" customWidth="1" bestFit="1"/>
    <col min="2" max="2" style="18" width="15.005" customWidth="1" bestFit="1"/>
    <col min="3" max="3" style="21" width="50.005" customWidth="1" bestFit="1"/>
  </cols>
  <sheetData>
    <row x14ac:dyDescent="0.25" r="1" customHeight="1" ht="17.25">
      <c r="A1" s="1" t="s">
        <v>138</v>
      </c>
      <c r="B1" s="9"/>
      <c r="C1" s="1"/>
    </row>
    <row x14ac:dyDescent="0.25" r="2" customHeight="1" ht="17.25">
      <c r="A2" s="6"/>
      <c r="B2" s="10"/>
      <c r="C2" s="19"/>
    </row>
    <row x14ac:dyDescent="0.25" r="3" customHeight="1" ht="17.25">
      <c r="A3" s="1" t="s">
        <v>139</v>
      </c>
      <c r="B3" s="9" t="s">
        <v>22</v>
      </c>
      <c r="C3" s="1" t="s">
        <v>140</v>
      </c>
    </row>
    <row x14ac:dyDescent="0.25" r="4" customHeight="1" ht="17.25">
      <c r="A4" s="11" t="s">
        <v>141</v>
      </c>
      <c r="B4" s="12">
        <v>4</v>
      </c>
      <c r="C4" s="20" t="s">
        <v>142</v>
      </c>
    </row>
    <row x14ac:dyDescent="0.25" r="5" customHeight="1" ht="17.25">
      <c r="A5" s="11" t="s">
        <v>143</v>
      </c>
      <c r="B5" s="12">
        <v>52</v>
      </c>
      <c r="C5" s="20" t="s">
        <v>144</v>
      </c>
    </row>
    <row x14ac:dyDescent="0.25" r="6" customHeight="1" ht="17.25">
      <c r="A6" s="11" t="s">
        <v>114</v>
      </c>
      <c r="B6" s="13">
        <v>0.5</v>
      </c>
      <c r="C6" s="20" t="s">
        <v>145</v>
      </c>
    </row>
    <row x14ac:dyDescent="0.25" r="7" customHeight="1" ht="17.25">
      <c r="A7" s="11" t="s">
        <v>117</v>
      </c>
      <c r="B7" s="12">
        <v>3</v>
      </c>
      <c r="C7" s="20" t="s">
        <v>118</v>
      </c>
    </row>
    <row x14ac:dyDescent="0.25" r="8" customHeight="1" ht="17.25">
      <c r="A8" s="11" t="s">
        <v>125</v>
      </c>
      <c r="B8" s="12">
        <v>1</v>
      </c>
      <c r="C8" s="20" t="s">
        <v>126</v>
      </c>
    </row>
    <row x14ac:dyDescent="0.25" r="9" customHeight="1" ht="17.25">
      <c r="A9" s="6"/>
      <c r="B9" s="10"/>
      <c r="C9" s="19"/>
    </row>
    <row x14ac:dyDescent="0.25" r="10" customHeight="1" ht="17.25">
      <c r="A10" s="6"/>
      <c r="B10" s="10"/>
      <c r="C10" s="19"/>
    </row>
    <row x14ac:dyDescent="0.25" r="11" customHeight="1" ht="17.25">
      <c r="A11" s="1" t="s">
        <v>146</v>
      </c>
      <c r="B11" s="9"/>
      <c r="C11" s="1"/>
    </row>
    <row x14ac:dyDescent="0.25" r="12" customHeight="1" ht="17.25">
      <c r="A12" s="6"/>
      <c r="B12" s="10"/>
      <c r="C12" s="19"/>
    </row>
    <row x14ac:dyDescent="0.25" r="13" customHeight="1" ht="17.25">
      <c r="A13" s="11" t="s">
        <v>147</v>
      </c>
      <c r="B13" s="12">
        <f>Weekly Target Recipients × Weeks per Month</f>
      </c>
      <c r="C13" s="20" t="s">
        <v>148</v>
      </c>
    </row>
    <row x14ac:dyDescent="0.25" r="14" customHeight="1" ht="17.25">
      <c r="A14" s="11" t="s">
        <v>149</v>
      </c>
      <c r="B14" s="12">
        <f>Weekly Target Recipients × Weeks per Year</f>
      </c>
      <c r="C14" s="20" t="s">
        <v>150</v>
      </c>
    </row>
    <row x14ac:dyDescent="0.25" r="15" customHeight="1" ht="17.25">
      <c r="A15" s="11" t="s">
        <v>151</v>
      </c>
      <c r="B15" s="12">
        <f>Current Weekly Revenue × Weeks per Month + Monthly Revenue from New Customers</f>
      </c>
      <c r="C15" s="20" t="s">
        <v>152</v>
      </c>
    </row>
    <row x14ac:dyDescent="0.25" r="16" customHeight="1" ht="17.25">
      <c r="A16" s="11" t="s">
        <v>153</v>
      </c>
      <c r="B16" s="12">
        <f>Current Weekly Revenue × Weeks per Year + Annual Revenue from New Customers</f>
      </c>
      <c r="C16" s="20" t="s">
        <v>154</v>
      </c>
    </row>
    <row x14ac:dyDescent="0.25" r="17" customHeight="1" ht="17.25">
      <c r="A17" s="11" t="s">
        <v>155</v>
      </c>
      <c r="B17" s="12">
        <f>New Customers × Repeat Visits × Average Customer Value × Repeat Customer Rate</f>
      </c>
      <c r="C17" s="20" t="s">
        <v>156</v>
      </c>
    </row>
    <row x14ac:dyDescent="0.25" r="18" customHeight="1" ht="17.25">
      <c r="A18" s="11" t="s">
        <v>157</v>
      </c>
      <c r="B18" s="12">
        <f>New Customers × Word-of-Mouth Effect × Average Customer Value</f>
      </c>
      <c r="C18" s="20" t="s">
        <v>158</v>
      </c>
    </row>
  </sheetData>
  <mergeCells count="2">
    <mergeCell ref="A1:C1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9"/>
  <sheetViews>
    <sheetView workbookViewId="0" tabSelected="1"/>
  </sheetViews>
  <sheetFormatPr defaultRowHeight="15" x14ac:dyDescent="0.25"/>
  <cols>
    <col min="1" max="1" style="4" width="30.005" customWidth="1" bestFit="1"/>
    <col min="2" max="2" style="18" width="20.005" customWidth="1" bestFit="1"/>
    <col min="3" max="3" style="4" width="20.005" customWidth="1" bestFit="1"/>
    <col min="4" max="4" style="4" width="20.005" customWidth="1" bestFit="1"/>
    <col min="5" max="5" style="4" width="20.005" customWidth="1" bestFit="1"/>
  </cols>
  <sheetData>
    <row x14ac:dyDescent="0.25" r="1" customHeight="1" ht="19.5">
      <c r="A1" s="1" t="s">
        <v>46</v>
      </c>
      <c r="B1" s="9"/>
      <c r="C1" s="1"/>
      <c r="D1" s="1"/>
      <c r="E1" s="1"/>
    </row>
    <row x14ac:dyDescent="0.25" r="2" customHeight="1" ht="17.25">
      <c r="A2" s="6"/>
      <c r="B2" s="10"/>
      <c r="C2" s="6"/>
      <c r="D2" s="6"/>
      <c r="E2" s="6"/>
    </row>
    <row x14ac:dyDescent="0.25" r="3" customHeight="1" ht="19.5">
      <c r="A3" s="1" t="s">
        <v>47</v>
      </c>
      <c r="B3" s="9"/>
      <c r="C3" s="1"/>
      <c r="D3" s="1"/>
      <c r="E3" s="1"/>
    </row>
    <row x14ac:dyDescent="0.25" r="4" customHeight="1" ht="19.5">
      <c r="A4" s="1" t="s">
        <v>48</v>
      </c>
      <c r="B4" s="9" t="s">
        <v>22</v>
      </c>
      <c r="C4" s="1" t="s">
        <v>49</v>
      </c>
      <c r="D4" s="1" t="s">
        <v>50</v>
      </c>
      <c r="E4" s="6"/>
    </row>
    <row x14ac:dyDescent="0.25" r="5" customHeight="1" ht="17.25">
      <c r="A5" s="11" t="s">
        <v>51</v>
      </c>
      <c r="B5" s="12">
        <v>2000</v>
      </c>
      <c r="C5" s="11" t="s">
        <v>52</v>
      </c>
      <c r="D5" s="11" t="s">
        <v>53</v>
      </c>
      <c r="E5" s="6"/>
    </row>
    <row x14ac:dyDescent="0.25" r="6" customHeight="1" ht="17.25">
      <c r="A6" s="11" t="s">
        <v>54</v>
      </c>
      <c r="B6" s="13">
        <v>0.56</v>
      </c>
      <c r="C6" s="11" t="s">
        <v>55</v>
      </c>
      <c r="D6" s="11" t="s">
        <v>56</v>
      </c>
      <c r="E6" s="6"/>
    </row>
    <row x14ac:dyDescent="0.25" r="7" customHeight="1" ht="17.25">
      <c r="A7" s="11" t="s">
        <v>57</v>
      </c>
      <c r="B7" s="12">
        <v>500</v>
      </c>
      <c r="C7" s="11" t="s">
        <v>58</v>
      </c>
      <c r="D7" s="11" t="s">
        <v>59</v>
      </c>
      <c r="E7" s="6"/>
    </row>
    <row x14ac:dyDescent="0.25" r="8" customHeight="1" ht="17.25">
      <c r="A8" s="11" t="s">
        <v>60</v>
      </c>
      <c r="B8" s="13">
        <v>0.0005</v>
      </c>
      <c r="C8" s="11" t="s">
        <v>61</v>
      </c>
      <c r="D8" s="11" t="s">
        <v>62</v>
      </c>
      <c r="E8" s="6"/>
    </row>
    <row x14ac:dyDescent="0.25" r="9" customHeight="1" ht="17.25">
      <c r="A9" s="11" t="s">
        <v>63</v>
      </c>
      <c r="B9" s="12">
        <v>8000</v>
      </c>
      <c r="C9" s="11" t="s">
        <v>55</v>
      </c>
      <c r="D9" s="11" t="s">
        <v>64</v>
      </c>
      <c r="E9" s="6"/>
    </row>
    <row x14ac:dyDescent="0.25" r="10" customHeight="1" ht="17.25">
      <c r="A10" s="11" t="s">
        <v>65</v>
      </c>
      <c r="B10" s="12">
        <v>50</v>
      </c>
      <c r="C10" s="11" t="s">
        <v>55</v>
      </c>
      <c r="D10" s="11" t="s">
        <v>66</v>
      </c>
      <c r="E10" s="6"/>
    </row>
    <row x14ac:dyDescent="0.25" r="11" customHeight="1" ht="17.25">
      <c r="A11" s="6"/>
      <c r="B11" s="10"/>
      <c r="C11" s="6"/>
      <c r="D11" s="6"/>
      <c r="E11" s="6"/>
    </row>
    <row x14ac:dyDescent="0.25" r="12" customHeight="1" ht="19.5">
      <c r="A12" s="1" t="s">
        <v>67</v>
      </c>
      <c r="B12" s="9"/>
      <c r="C12" s="1"/>
      <c r="D12" s="1"/>
      <c r="E12" s="1"/>
    </row>
    <row x14ac:dyDescent="0.25" r="13" customHeight="1" ht="19.5">
      <c r="A13" s="1" t="s">
        <v>21</v>
      </c>
      <c r="B13" s="9" t="s">
        <v>22</v>
      </c>
      <c r="C13" s="1" t="s">
        <v>68</v>
      </c>
      <c r="D13" s="1" t="s">
        <v>50</v>
      </c>
      <c r="E13" s="6"/>
    </row>
    <row x14ac:dyDescent="0.25" r="14" customHeight="1" ht="19.5">
      <c r="A14" s="2" t="s">
        <v>2</v>
      </c>
      <c r="B14" s="14">
        <f>B7</f>
      </c>
      <c r="C14" s="2" t="s">
        <v>57</v>
      </c>
      <c r="D14" s="2" t="s">
        <v>59</v>
      </c>
      <c r="E14" s="6"/>
    </row>
    <row x14ac:dyDescent="0.25" r="15" customHeight="1" ht="19.5">
      <c r="A15" s="2" t="s">
        <v>3</v>
      </c>
      <c r="B15" s="14">
        <f>ROUND(B14*B8,2)</f>
      </c>
      <c r="C15" s="2" t="s">
        <v>69</v>
      </c>
      <c r="D15" s="2" t="s">
        <v>70</v>
      </c>
      <c r="E15" s="6"/>
    </row>
    <row x14ac:dyDescent="0.25" r="16" customHeight="1" ht="19.5">
      <c r="A16" s="2" t="s">
        <v>71</v>
      </c>
      <c r="B16" s="14">
        <f>ROUND(B15*B10,2)</f>
      </c>
      <c r="C16" s="2" t="s">
        <v>72</v>
      </c>
      <c r="D16" s="2" t="s">
        <v>73</v>
      </c>
      <c r="E16" s="6"/>
    </row>
    <row x14ac:dyDescent="0.25" r="17" customHeight="1" ht="19.5">
      <c r="A17" s="2" t="s">
        <v>74</v>
      </c>
      <c r="B17" s="14">
        <f>ROUND(B9+B16,2)</f>
      </c>
      <c r="C17" s="2" t="s">
        <v>75</v>
      </c>
      <c r="D17" s="2" t="s">
        <v>76</v>
      </c>
      <c r="E17" s="6"/>
    </row>
    <row x14ac:dyDescent="0.25" r="18" customHeight="1" ht="19.5">
      <c r="A18" s="2" t="s">
        <v>77</v>
      </c>
      <c r="B18" s="14">
        <f>ROUND(B14*B6,2)</f>
      </c>
      <c r="C18" s="2" t="s">
        <v>78</v>
      </c>
      <c r="D18" s="2" t="s">
        <v>79</v>
      </c>
      <c r="E18" s="6"/>
    </row>
    <row x14ac:dyDescent="0.25" r="19" customHeight="1" ht="19.5">
      <c r="A19" s="2" t="s">
        <v>80</v>
      </c>
      <c r="B19" s="14">
        <f>ROUND(B17-B18,2)</f>
      </c>
      <c r="C19" s="2" t="s">
        <v>81</v>
      </c>
      <c r="D19" s="2" t="s">
        <v>82</v>
      </c>
      <c r="E19" s="6"/>
    </row>
    <row x14ac:dyDescent="0.25" r="20" customHeight="1" ht="19.5">
      <c r="A20" s="1" t="s">
        <v>83</v>
      </c>
      <c r="B20" s="9"/>
      <c r="C20" s="1"/>
      <c r="D20" s="1"/>
      <c r="E20" s="1"/>
    </row>
    <row x14ac:dyDescent="0.25" r="21" customHeight="1" ht="17.25">
      <c r="A21" s="1" t="s">
        <v>21</v>
      </c>
      <c r="B21" s="9" t="s">
        <v>22</v>
      </c>
      <c r="C21" s="1" t="s">
        <v>68</v>
      </c>
      <c r="D21" s="1" t="s">
        <v>50</v>
      </c>
      <c r="E21" s="6"/>
    </row>
    <row x14ac:dyDescent="0.25" r="22" customHeight="1" ht="17.25">
      <c r="A22" s="2" t="s">
        <v>2</v>
      </c>
      <c r="B22" s="14">
        <f>B7*4</f>
      </c>
      <c r="C22" s="2" t="s">
        <v>84</v>
      </c>
      <c r="D22" s="2" t="s">
        <v>85</v>
      </c>
      <c r="E22" s="6"/>
    </row>
    <row x14ac:dyDescent="0.25" r="23" customHeight="1" ht="17.25">
      <c r="A23" s="2" t="s">
        <v>3</v>
      </c>
      <c r="B23" s="14">
        <f>ROUND(B22*B8,2)</f>
      </c>
      <c r="C23" s="2" t="s">
        <v>86</v>
      </c>
      <c r="D23" s="2" t="s">
        <v>87</v>
      </c>
      <c r="E23" s="6"/>
    </row>
    <row x14ac:dyDescent="0.25" r="24" customHeight="1" ht="17.25">
      <c r="A24" s="2" t="s">
        <v>88</v>
      </c>
      <c r="B24" s="14">
        <f>ROUND(B23*B10,2)</f>
      </c>
      <c r="C24" s="2" t="s">
        <v>89</v>
      </c>
      <c r="D24" s="2" t="s">
        <v>73</v>
      </c>
      <c r="E24" s="6"/>
    </row>
    <row x14ac:dyDescent="0.25" r="25" customHeight="1" ht="17.25">
      <c r="A25" s="2" t="s">
        <v>90</v>
      </c>
      <c r="B25" s="14">
        <f>ROUND(B9*4+B24,2)</f>
      </c>
      <c r="C25" s="2" t="s">
        <v>91</v>
      </c>
      <c r="D25" s="2" t="s">
        <v>92</v>
      </c>
      <c r="E25" s="6"/>
    </row>
    <row x14ac:dyDescent="0.25" r="26" customHeight="1" ht="17.25">
      <c r="A26" s="2" t="s">
        <v>93</v>
      </c>
      <c r="B26" s="14">
        <f>ROUND(B22*B6,2)</f>
      </c>
      <c r="C26" s="2" t="s">
        <v>94</v>
      </c>
      <c r="D26" s="2" t="s">
        <v>95</v>
      </c>
      <c r="E26" s="6"/>
    </row>
    <row x14ac:dyDescent="0.25" r="27" customHeight="1" ht="17.25">
      <c r="A27" s="2" t="s">
        <v>96</v>
      </c>
      <c r="B27" s="14">
        <f>ROUND(B25-B26,2)</f>
      </c>
      <c r="C27" s="2" t="s">
        <v>97</v>
      </c>
      <c r="D27" s="2" t="s">
        <v>82</v>
      </c>
      <c r="E27" s="6"/>
    </row>
    <row x14ac:dyDescent="0.25" r="28" customHeight="1" ht="17.25">
      <c r="A28" s="1" t="s">
        <v>98</v>
      </c>
      <c r="B28" s="9"/>
      <c r="C28" s="1"/>
      <c r="D28" s="1"/>
      <c r="E28" s="1"/>
    </row>
    <row x14ac:dyDescent="0.25" r="29" customHeight="1" ht="17.25">
      <c r="A29" s="1" t="s">
        <v>21</v>
      </c>
      <c r="B29" s="9" t="s">
        <v>22</v>
      </c>
      <c r="C29" s="1" t="s">
        <v>68</v>
      </c>
      <c r="D29" s="1" t="s">
        <v>50</v>
      </c>
      <c r="E29" s="6"/>
    </row>
    <row x14ac:dyDescent="0.25" r="30" customHeight="1" ht="17.25">
      <c r="A30" s="2" t="s">
        <v>2</v>
      </c>
      <c r="B30" s="14">
        <f>B7*52</f>
      </c>
      <c r="C30" s="2" t="s">
        <v>99</v>
      </c>
      <c r="D30" s="2" t="s">
        <v>100</v>
      </c>
      <c r="E30" s="6"/>
    </row>
    <row x14ac:dyDescent="0.25" r="31" customHeight="1" ht="17.25">
      <c r="A31" s="2" t="s">
        <v>3</v>
      </c>
      <c r="B31" s="14">
        <f>ROUND(B30*B8,2)</f>
      </c>
      <c r="C31" s="2" t="s">
        <v>101</v>
      </c>
      <c r="D31" s="2" t="s">
        <v>102</v>
      </c>
      <c r="E31" s="6"/>
    </row>
    <row x14ac:dyDescent="0.25" r="32" customHeight="1" ht="17.25">
      <c r="A32" s="2" t="s">
        <v>103</v>
      </c>
      <c r="B32" s="14">
        <f>ROUND(B31*B10,2)</f>
      </c>
      <c r="C32" s="2" t="s">
        <v>104</v>
      </c>
      <c r="D32" s="2" t="s">
        <v>73</v>
      </c>
      <c r="E32" s="6"/>
    </row>
    <row x14ac:dyDescent="0.25" r="33" customHeight="1" ht="17.25">
      <c r="A33" s="2" t="s">
        <v>105</v>
      </c>
      <c r="B33" s="14">
        <f>ROUND(B9*52+B32,2)</f>
      </c>
      <c r="C33" s="2" t="s">
        <v>106</v>
      </c>
      <c r="D33" s="2" t="s">
        <v>107</v>
      </c>
      <c r="E33" s="6"/>
    </row>
    <row x14ac:dyDescent="0.25" r="34" customHeight="1" ht="17.25">
      <c r="A34" s="2" t="s">
        <v>108</v>
      </c>
      <c r="B34" s="14">
        <f>ROUND(B30*B6,2)</f>
      </c>
      <c r="C34" s="2" t="s">
        <v>109</v>
      </c>
      <c r="D34" s="2" t="s">
        <v>110</v>
      </c>
      <c r="E34" s="6"/>
    </row>
    <row x14ac:dyDescent="0.25" r="35" customHeight="1" ht="17.25">
      <c r="A35" s="2" t="s">
        <v>111</v>
      </c>
      <c r="B35" s="14">
        <f>ROUND(B33-B34,2)</f>
      </c>
      <c r="C35" s="2" t="s">
        <v>112</v>
      </c>
      <c r="D35" s="2" t="s">
        <v>82</v>
      </c>
      <c r="E35" s="6"/>
    </row>
    <row x14ac:dyDescent="0.25" r="36" customHeight="1" ht="17.25">
      <c r="A36" s="1" t="s">
        <v>113</v>
      </c>
      <c r="B36" s="9"/>
      <c r="C36" s="1"/>
      <c r="D36" s="1"/>
      <c r="E36" s="1"/>
    </row>
    <row x14ac:dyDescent="0.25" r="37" customHeight="1" ht="17.25">
      <c r="A37" s="1" t="s">
        <v>21</v>
      </c>
      <c r="B37" s="9" t="s">
        <v>22</v>
      </c>
      <c r="C37" s="1" t="s">
        <v>68</v>
      </c>
      <c r="D37" s="1" t="s">
        <v>50</v>
      </c>
      <c r="E37" s="6"/>
    </row>
    <row x14ac:dyDescent="0.25" r="38" customHeight="1" ht="17.25">
      <c r="A38" s="2" t="s">
        <v>114</v>
      </c>
      <c r="B38" s="14">
        <f>Formulas!B7</f>
      </c>
      <c r="C38" s="2" t="s">
        <v>115</v>
      </c>
      <c r="D38" s="2" t="s">
        <v>116</v>
      </c>
      <c r="E38" s="6"/>
    </row>
    <row x14ac:dyDescent="0.25" r="39" customHeight="1" ht="17.25">
      <c r="A39" s="2" t="s">
        <v>117</v>
      </c>
      <c r="B39" s="14">
        <f>Formulas!B8</f>
      </c>
      <c r="C39" s="2" t="s">
        <v>115</v>
      </c>
      <c r="D39" s="2" t="s">
        <v>118</v>
      </c>
      <c r="E39" s="6"/>
    </row>
    <row x14ac:dyDescent="0.25" r="40" customHeight="1" ht="17.25">
      <c r="A40" s="2" t="s">
        <v>119</v>
      </c>
      <c r="B40" s="14">
        <f>B31*Formulas!B8*B10*Formulas!B7</f>
      </c>
      <c r="C40" s="2" t="s">
        <v>120</v>
      </c>
      <c r="D40" s="2" t="s">
        <v>121</v>
      </c>
      <c r="E40" s="6"/>
    </row>
    <row x14ac:dyDescent="0.25" r="41" customHeight="1" ht="17.25">
      <c r="A41" s="2" t="s">
        <v>122</v>
      </c>
      <c r="B41" s="14">
        <f>B35+B40</f>
      </c>
      <c r="C41" s="2" t="s">
        <v>123</v>
      </c>
      <c r="D41" s="2" t="s">
        <v>124</v>
      </c>
      <c r="E41" s="6"/>
    </row>
    <row x14ac:dyDescent="0.25" r="42" customHeight="1" ht="17.25">
      <c r="A42" s="2" t="s">
        <v>125</v>
      </c>
      <c r="B42" s="14">
        <f>Formulas!B9</f>
      </c>
      <c r="C42" s="2" t="s">
        <v>115</v>
      </c>
      <c r="D42" s="2" t="s">
        <v>126</v>
      </c>
      <c r="E42" s="6"/>
    </row>
    <row x14ac:dyDescent="0.25" r="43" customHeight="1" ht="17.25">
      <c r="A43" s="2" t="s">
        <v>127</v>
      </c>
      <c r="B43" s="14">
        <f>B31*Formulas!B9*B10</f>
      </c>
      <c r="C43" s="2" t="s">
        <v>128</v>
      </c>
      <c r="D43" s="2" t="s">
        <v>129</v>
      </c>
      <c r="E43" s="6"/>
    </row>
    <row x14ac:dyDescent="0.25" r="44" customHeight="1" ht="17.25">
      <c r="A44" s="1" t="s">
        <v>130</v>
      </c>
      <c r="B44" s="9"/>
      <c r="C44" s="1"/>
      <c r="D44" s="1"/>
      <c r="E44" s="1"/>
    </row>
    <row x14ac:dyDescent="0.25" r="45" customHeight="1" ht="17.25">
      <c r="A45" s="1" t="s">
        <v>21</v>
      </c>
      <c r="B45" s="9" t="s">
        <v>22</v>
      </c>
      <c r="C45" s="1" t="s">
        <v>68</v>
      </c>
      <c r="D45" s="1" t="s">
        <v>50</v>
      </c>
      <c r="E45" s="6"/>
    </row>
    <row x14ac:dyDescent="0.25" r="46" customHeight="1" ht="17.25">
      <c r="A46" s="2" t="s">
        <v>131</v>
      </c>
      <c r="B46" s="14">
        <f>B34/B10</f>
      </c>
      <c r="C46" s="2" t="s">
        <v>132</v>
      </c>
      <c r="D46" s="2" t="s">
        <v>133</v>
      </c>
      <c r="E46" s="6"/>
    </row>
    <row x14ac:dyDescent="0.25" r="47" customHeight="1" ht="17.25">
      <c r="A47" s="2" t="s">
        <v>134</v>
      </c>
      <c r="B47" s="14">
        <f>B46/B30</f>
      </c>
      <c r="C47" s="2" t="s">
        <v>135</v>
      </c>
      <c r="D47" s="2" t="s">
        <v>136</v>
      </c>
      <c r="E47" s="6"/>
    </row>
    <row x14ac:dyDescent="0.25" r="48" customHeight="1" ht="17.25">
      <c r="A48" s="6"/>
      <c r="B48" s="10"/>
      <c r="C48" s="6"/>
      <c r="D48" s="6"/>
      <c r="E48" s="6"/>
    </row>
    <row x14ac:dyDescent="0.25" r="49" customHeight="1" ht="17.25" customFormat="1" s="15">
      <c r="A49" s="16" t="s">
        <v>137</v>
      </c>
      <c r="B49" s="17"/>
      <c r="C49" s="16"/>
      <c r="D49" s="16"/>
      <c r="E49" s="16"/>
    </row>
  </sheetData>
  <mergeCells count="8">
    <mergeCell ref="A1:E1"/>
    <mergeCell ref="A3:E3"/>
    <mergeCell ref="A12:E12"/>
    <mergeCell ref="A20:E20"/>
    <mergeCell ref="A28:E28"/>
    <mergeCell ref="A36:E36"/>
    <mergeCell ref="A44:E44"/>
    <mergeCell ref="A49:E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4" width="40.005" customWidth="1" bestFit="1"/>
    <col min="2" max="2" style="4" width="20.005" customWidth="1" bestFit="1"/>
    <col min="3" max="3" style="4" width="50.005" customWidth="1" bestFit="1"/>
  </cols>
  <sheetData>
    <row x14ac:dyDescent="0.25" r="1" customHeight="1" ht="17.25">
      <c r="A1" s="5" t="s">
        <v>20</v>
      </c>
      <c r="B1" s="5"/>
      <c r="C1" s="5"/>
    </row>
    <row x14ac:dyDescent="0.25" r="2" customHeight="1" ht="17.25">
      <c r="A2" s="6"/>
      <c r="B2" s="6"/>
      <c r="C2" s="6"/>
    </row>
    <row x14ac:dyDescent="0.25" r="3" customHeight="1" ht="17.25">
      <c r="A3" s="5" t="s">
        <v>21</v>
      </c>
      <c r="B3" s="5" t="s">
        <v>22</v>
      </c>
      <c r="C3" s="5" t="s">
        <v>23</v>
      </c>
    </row>
    <row x14ac:dyDescent="0.25" r="4" customHeight="1" ht="17.25">
      <c r="A4" s="7" t="s">
        <v>24</v>
      </c>
      <c r="B4" s="8">
        <f>'Marketing Campaign Calculator'!B9/'Marketing Campaign Calculator'!B10</f>
      </c>
      <c r="C4" s="7" t="s">
        <v>25</v>
      </c>
    </row>
    <row x14ac:dyDescent="0.25" r="5" customHeight="1" ht="17.25">
      <c r="A5" s="7" t="s">
        <v>26</v>
      </c>
      <c r="B5" s="8">
        <f>'Marketing Campaign Calculator'!B9*52</f>
      </c>
      <c r="C5" s="7" t="s">
        <v>27</v>
      </c>
    </row>
    <row x14ac:dyDescent="0.25" r="6" customHeight="1" ht="17.25">
      <c r="A6" s="7" t="s">
        <v>28</v>
      </c>
      <c r="B6" s="8">
        <f>'Marketing Campaign Calculator'!B9*52/'Marketing Campaign Calculator'!B10</f>
      </c>
      <c r="C6" s="7" t="s">
        <v>29</v>
      </c>
    </row>
    <row x14ac:dyDescent="0.25" r="7" customHeight="1" ht="17.25">
      <c r="A7" s="7" t="s">
        <v>30</v>
      </c>
      <c r="B7" s="8">
        <f>'Marketing Campaign Calculator'!B16/'Marketing Campaign Calculator'!B9</f>
      </c>
      <c r="C7" s="7" t="s">
        <v>31</v>
      </c>
    </row>
    <row x14ac:dyDescent="0.25" r="8" customHeight="1" ht="17.25">
      <c r="A8" s="7" t="s">
        <v>32</v>
      </c>
      <c r="B8" s="8">
        <f>'Marketing Campaign Calculator'!B7*'Marketing Campaign Calculator'!B6*52</f>
      </c>
      <c r="C8" s="7" t="s">
        <v>33</v>
      </c>
    </row>
    <row x14ac:dyDescent="0.25" r="9" customHeight="1" ht="17.25">
      <c r="A9" s="7" t="s">
        <v>34</v>
      </c>
      <c r="B9" s="8">
        <f>IF('Marketing Campaign Calculator'!B15=0,0,'Marketing Campaign Calculator'!B18/'Marketing Campaign Calculator'!B15)</f>
      </c>
      <c r="C9" s="7" t="s">
        <v>35</v>
      </c>
    </row>
    <row x14ac:dyDescent="0.25" r="10" customHeight="1" ht="17.25">
      <c r="A10" s="7" t="s">
        <v>36</v>
      </c>
      <c r="B10" s="8">
        <f>IF('Marketing Campaign Calculator'!B18=0,0,'Marketing Campaign Calculator'!B16/'Marketing Campaign Calculator'!B18)</f>
      </c>
      <c r="C10" s="7" t="s">
        <v>37</v>
      </c>
    </row>
    <row x14ac:dyDescent="0.25" r="11" customHeight="1" ht="17.25">
      <c r="A11" s="7" t="s">
        <v>38</v>
      </c>
      <c r="B11" s="8">
        <f>IF('Marketing Campaign Calculator'!B16=0,0,'Marketing Campaign Calculator'!B18/'Marketing Campaign Calculator'!B16)</f>
      </c>
      <c r="C11" s="7" t="s">
        <v>39</v>
      </c>
    </row>
    <row x14ac:dyDescent="0.25" r="12" customHeight="1" ht="17.25">
      <c r="A12" s="6"/>
      <c r="B12" s="6"/>
      <c r="C12" s="6"/>
    </row>
    <row x14ac:dyDescent="0.25" r="13" customHeight="1" ht="17.25">
      <c r="A13" s="7" t="s">
        <v>40</v>
      </c>
      <c r="B13" s="8">
        <f>'Monthly Growth'!F14-'Monthly Growth'!B2</f>
      </c>
      <c r="C13" s="7" t="s">
        <v>41</v>
      </c>
    </row>
    <row x14ac:dyDescent="0.25" r="14" customHeight="1" ht="17.25">
      <c r="A14" s="7" t="s">
        <v>42</v>
      </c>
      <c r="B14" s="8">
        <f>'Monthly Growth'!G14</f>
      </c>
      <c r="C14" s="7" t="s">
        <v>43</v>
      </c>
    </row>
    <row x14ac:dyDescent="0.25" r="15" customHeight="1" ht="17.25">
      <c r="A15" s="7" t="s">
        <v>44</v>
      </c>
      <c r="B15" s="8">
        <f>'Monthly Growth'!F14/'Marketing Campaign Calculator'!B10</f>
      </c>
      <c r="C15" s="7" t="s">
        <v>45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4" width="15.005" customWidth="1" bestFit="1"/>
    <col min="2" max="2" style="4" width="20.005" customWidth="1" bestFit="1"/>
    <col min="3" max="3" style="4" width="20.005" customWidth="1" bestFit="1"/>
    <col min="4" max="4" style="4" width="20.005" customWidth="1" bestFit="1"/>
    <col min="5" max="5" style="4" width="20.005" customWidth="1" bestFit="1"/>
    <col min="6" max="6" style="4" width="20.005" customWidth="1" bestFit="1"/>
    <col min="7" max="7" style="4" width="20.005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7</v>
      </c>
      <c r="B2" s="3">
        <f>'Marketing Campaign Calculator'!B9*4</f>
      </c>
      <c r="C2" s="3">
        <f>'Marketing Campaign Calculator'!B7*4</f>
      </c>
      <c r="D2" s="3">
        <f>ROUND(C2*'Marketing Campaign Calculator'!B8,0)</f>
      </c>
      <c r="E2" s="3">
        <f>D2*'Marketing Campaign Calculator'!B10</f>
      </c>
      <c r="F2" s="3">
        <f>B2+E2</f>
      </c>
      <c r="G2" s="3">
        <f>C2*'Marketing Campaign Calculator'!B6</f>
      </c>
    </row>
    <row x14ac:dyDescent="0.25" r="3" customHeight="1" ht="17.25">
      <c r="A3" s="2" t="s">
        <v>8</v>
      </c>
      <c r="B3" s="3">
        <f>F3</f>
      </c>
      <c r="C3" s="3">
        <f>'Marketing Campaign Calculator'!B7*4</f>
      </c>
      <c r="D3" s="3">
        <f>ROUND(C3*'Marketing Campaign Calculator'!B8,0)</f>
      </c>
      <c r="E3" s="3">
        <f>D3*'Marketing Campaign Calculator'!B10</f>
      </c>
      <c r="F3" s="3">
        <f>B3+E3</f>
      </c>
      <c r="G3" s="3">
        <f>C3*'Marketing Campaign Calculator'!B6</f>
      </c>
    </row>
    <row x14ac:dyDescent="0.25" r="4" customHeight="1" ht="17.25">
      <c r="A4" s="2" t="s">
        <v>9</v>
      </c>
      <c r="B4" s="3">
        <f>F4</f>
      </c>
      <c r="C4" s="3">
        <f>'Marketing Campaign Calculator'!B7*4</f>
      </c>
      <c r="D4" s="3">
        <f>ROUND(C4*'Marketing Campaign Calculator'!B8,0)</f>
      </c>
      <c r="E4" s="3">
        <f>D4*'Marketing Campaign Calculator'!B10</f>
      </c>
      <c r="F4" s="3">
        <f>B4+E4</f>
      </c>
      <c r="G4" s="3">
        <f>C4*'Marketing Campaign Calculator'!B6</f>
      </c>
    </row>
    <row x14ac:dyDescent="0.25" r="5" customHeight="1" ht="17.25">
      <c r="A5" s="2" t="s">
        <v>10</v>
      </c>
      <c r="B5" s="3">
        <f>F5</f>
      </c>
      <c r="C5" s="3">
        <f>'Marketing Campaign Calculator'!B7*4</f>
      </c>
      <c r="D5" s="3">
        <f>ROUND(C5*'Marketing Campaign Calculator'!B8,0)</f>
      </c>
      <c r="E5" s="3">
        <f>D5*'Marketing Campaign Calculator'!B10</f>
      </c>
      <c r="F5" s="3">
        <f>B5+E5</f>
      </c>
      <c r="G5" s="3">
        <f>C5*'Marketing Campaign Calculator'!B6</f>
      </c>
    </row>
    <row x14ac:dyDescent="0.25" r="6" customHeight="1" ht="17.25">
      <c r="A6" s="2" t="s">
        <v>11</v>
      </c>
      <c r="B6" s="3">
        <f>F6</f>
      </c>
      <c r="C6" s="3">
        <f>'Marketing Campaign Calculator'!B7*4</f>
      </c>
      <c r="D6" s="3">
        <f>ROUND(C6*'Marketing Campaign Calculator'!B8,0)</f>
      </c>
      <c r="E6" s="3">
        <f>D6*'Marketing Campaign Calculator'!B10</f>
      </c>
      <c r="F6" s="3">
        <f>B6+E6</f>
      </c>
      <c r="G6" s="3">
        <f>C6*'Marketing Campaign Calculator'!B6</f>
      </c>
    </row>
    <row x14ac:dyDescent="0.25" r="7" customHeight="1" ht="17.25">
      <c r="A7" s="2" t="s">
        <v>12</v>
      </c>
      <c r="B7" s="3">
        <f>F7</f>
      </c>
      <c r="C7" s="3">
        <f>'Marketing Campaign Calculator'!B7*4</f>
      </c>
      <c r="D7" s="3">
        <f>ROUND(C7*'Marketing Campaign Calculator'!B8,0)</f>
      </c>
      <c r="E7" s="3">
        <f>D7*'Marketing Campaign Calculator'!B10</f>
      </c>
      <c r="F7" s="3">
        <f>B7+E7</f>
      </c>
      <c r="G7" s="3">
        <f>C7*'Marketing Campaign Calculator'!B6</f>
      </c>
    </row>
    <row x14ac:dyDescent="0.25" r="8" customHeight="1" ht="17.25">
      <c r="A8" s="2" t="s">
        <v>13</v>
      </c>
      <c r="B8" s="3">
        <f>F8</f>
      </c>
      <c r="C8" s="3">
        <f>'Marketing Campaign Calculator'!B7*4</f>
      </c>
      <c r="D8" s="3">
        <f>ROUND(C8*'Marketing Campaign Calculator'!B8,0)</f>
      </c>
      <c r="E8" s="3">
        <f>D8*'Marketing Campaign Calculator'!B10</f>
      </c>
      <c r="F8" s="3">
        <f>B8+E8</f>
      </c>
      <c r="G8" s="3">
        <f>C8*'Marketing Campaign Calculator'!B6</f>
      </c>
    </row>
    <row x14ac:dyDescent="0.25" r="9" customHeight="1" ht="17.25">
      <c r="A9" s="2" t="s">
        <v>14</v>
      </c>
      <c r="B9" s="3">
        <f>F9</f>
      </c>
      <c r="C9" s="3">
        <f>'Marketing Campaign Calculator'!B7*4</f>
      </c>
      <c r="D9" s="3">
        <f>ROUND(C9*'Marketing Campaign Calculator'!B8,0)</f>
      </c>
      <c r="E9" s="3">
        <f>D9*'Marketing Campaign Calculator'!B10</f>
      </c>
      <c r="F9" s="3">
        <f>B9+E9</f>
      </c>
      <c r="G9" s="3">
        <f>C9*'Marketing Campaign Calculator'!B6</f>
      </c>
    </row>
    <row x14ac:dyDescent="0.25" r="10" customHeight="1" ht="17.25">
      <c r="A10" s="2" t="s">
        <v>15</v>
      </c>
      <c r="B10" s="3">
        <f>F10</f>
      </c>
      <c r="C10" s="3">
        <f>'Marketing Campaign Calculator'!B7*4</f>
      </c>
      <c r="D10" s="3">
        <f>ROUND(C10*'Marketing Campaign Calculator'!B8,0)</f>
      </c>
      <c r="E10" s="3">
        <f>D10*'Marketing Campaign Calculator'!B10</f>
      </c>
      <c r="F10" s="3">
        <f>B10+E10</f>
      </c>
      <c r="G10" s="3">
        <f>C10*'Marketing Campaign Calculator'!B6</f>
      </c>
    </row>
    <row x14ac:dyDescent="0.25" r="11" customHeight="1" ht="17.25">
      <c r="A11" s="2" t="s">
        <v>16</v>
      </c>
      <c r="B11" s="3">
        <f>F11</f>
      </c>
      <c r="C11" s="3">
        <f>'Marketing Campaign Calculator'!B7*4</f>
      </c>
      <c r="D11" s="3">
        <f>ROUND(C11*'Marketing Campaign Calculator'!B8,0)</f>
      </c>
      <c r="E11" s="3">
        <f>D11*'Marketing Campaign Calculator'!B10</f>
      </c>
      <c r="F11" s="3">
        <f>B11+E11</f>
      </c>
      <c r="G11" s="3">
        <f>C11*'Marketing Campaign Calculator'!B6</f>
      </c>
    </row>
    <row x14ac:dyDescent="0.25" r="12" customHeight="1" ht="17.25">
      <c r="A12" s="2" t="s">
        <v>17</v>
      </c>
      <c r="B12" s="3">
        <f>F12</f>
      </c>
      <c r="C12" s="3">
        <f>'Marketing Campaign Calculator'!B7*4</f>
      </c>
      <c r="D12" s="3">
        <f>ROUND(C12*'Marketing Campaign Calculator'!B8,0)</f>
      </c>
      <c r="E12" s="3">
        <f>D12*'Marketing Campaign Calculator'!B10</f>
      </c>
      <c r="F12" s="3">
        <f>B12+E12</f>
      </c>
      <c r="G12" s="3">
        <f>C12*'Marketing Campaign Calculator'!B6</f>
      </c>
    </row>
    <row x14ac:dyDescent="0.25" r="13" customHeight="1" ht="17.25">
      <c r="A13" s="2" t="s">
        <v>18</v>
      </c>
      <c r="B13" s="3">
        <f>F13</f>
      </c>
      <c r="C13" s="3">
        <f>'Marketing Campaign Calculator'!B7*4</f>
      </c>
      <c r="D13" s="3">
        <f>ROUND(C13*'Marketing Campaign Calculator'!B8,0)</f>
      </c>
      <c r="E13" s="3">
        <f>D13*'Marketing Campaign Calculator'!B10</f>
      </c>
      <c r="F13" s="3">
        <f>B13+E13</f>
      </c>
      <c r="G13" s="3">
        <f>C13*'Marketing Campaign Calculator'!B6</f>
      </c>
    </row>
    <row x14ac:dyDescent="0.25" r="14" customHeight="1" ht="17.25">
      <c r="A14" s="1" t="s">
        <v>19</v>
      </c>
      <c r="B14" s="3">
        <f>B14</f>
      </c>
      <c r="C14" s="3">
        <f>SUM(C2:C13)</f>
      </c>
      <c r="D14" s="3">
        <f>SUM(D2:D13)</f>
      </c>
      <c r="E14" s="3">
        <f>SUM(E2:E13)</f>
      </c>
      <c r="F14" s="3">
        <f>F14</f>
      </c>
      <c r="G14" s="3">
        <f>SUM(G2:G13)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How To Use</vt:lpstr>
      <vt:lpstr>Formulas</vt:lpstr>
      <vt:lpstr>Marketing Campaign Calculator</vt:lpstr>
      <vt:lpstr>Validation</vt:lpstr>
      <vt:lpstr>Monthly Growth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2025-04-02T16:48:20.436Z</dcterms:created>
  <dcterms:modified xsi:type="dcterms:W3CDTF">2025-04-02T16:48:20.436Z</dcterms:modified>
</cp:coreProperties>
</file>